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ermékspecifikációk\Allergéntáblázatok\"/>
    </mc:Choice>
  </mc:AlternateContent>
  <xr:revisionPtr revIDLastSave="0" documentId="8_{5E8DBF7D-5641-46FA-92C7-E831F4D5399C}" xr6:coauthVersionLast="38" xr6:coauthVersionMax="38" xr10:uidLastSave="{00000000-0000-0000-0000-000000000000}"/>
  <workbookProtection workbookPassword="D9B3" lockStructure="1"/>
  <bookViews>
    <workbookView showHorizontalScroll="0" showVerticalScroll="0" showSheetTabs="0" xWindow="0" yWindow="0" windowWidth="23040" windowHeight="9060" activeTab="3" xr2:uid="{00000000-000D-0000-FFFF-FFFF00000000}"/>
  </bookViews>
  <sheets>
    <sheet name="Logisztika" sheetId="2" r:id="rId1"/>
    <sheet name="Allergének" sheetId="1" r:id="rId2"/>
    <sheet name="Nem előrecsomagolt" sheetId="4" r:id="rId3"/>
    <sheet name="Állatfajok" sheetId="5" r:id="rId4"/>
    <sheet name="Adatok" sheetId="3" state="hidden" r:id="rId5"/>
    <sheet name="PA" sheetId="7" state="hidden" r:id="rId6"/>
  </sheets>
  <definedNames>
    <definedName name="_xlnm._FilterDatabase" localSheetId="4" hidden="1">Adatok!$A$2:$BN$83</definedName>
    <definedName name="_xlnm.Print_Titles" localSheetId="3">Állatfajok!$6:$6</definedName>
    <definedName name="_xlnm.Print_Titles" localSheetId="1">Allergének!$6:$6</definedName>
    <definedName name="_xlnm.Print_Titles" localSheetId="0">Logisztika!$6:$6</definedName>
    <definedName name="_xlnm.Print_Titles" localSheetId="2">'Nem előrecsomagolt'!$B:$E,'Nem előrecsomagolt'!$6:$6</definedName>
    <definedName name="_xlnm.Print_Area" localSheetId="3">Állatfajok!$A$6:$H$88</definedName>
    <definedName name="_xlnm.Print_Area" localSheetId="1">Allergének!$A$6:$T$89</definedName>
    <definedName name="_xlnm.Print_Area" localSheetId="0">Logisztika!$A$6:$V$88</definedName>
    <definedName name="_xlnm.Print_Area" localSheetId="2">'Nem előrecsomagolt'!$A$6:$AA$19</definedName>
  </definedNames>
  <calcPr calcId="162913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C6" i="5" l="1"/>
  <c r="B85" i="5"/>
  <c r="C85" i="5" s="1"/>
  <c r="C6" i="4"/>
  <c r="M16" i="4"/>
  <c r="I16" i="4"/>
  <c r="A16" i="4"/>
  <c r="B16" i="4"/>
  <c r="P6" i="1"/>
  <c r="C6" i="1"/>
  <c r="B6" i="1"/>
  <c r="A85" i="1"/>
  <c r="B85" i="1"/>
  <c r="K85" i="1"/>
  <c r="L85" i="1"/>
  <c r="T85" i="1"/>
  <c r="C6" i="2"/>
  <c r="C85" i="2"/>
  <c r="B85" i="2"/>
  <c r="F85" i="2" s="1"/>
  <c r="A84" i="2"/>
  <c r="G85" i="1" l="1"/>
  <c r="C85" i="1"/>
  <c r="D85" i="1"/>
  <c r="O85" i="1"/>
  <c r="H85" i="1"/>
  <c r="P85" i="1"/>
  <c r="AA16" i="4"/>
  <c r="C16" i="4"/>
  <c r="U16" i="4"/>
  <c r="E16" i="4"/>
  <c r="Q16" i="4"/>
  <c r="D16" i="4"/>
  <c r="Y16" i="4"/>
  <c r="S85" i="1"/>
  <c r="H85" i="5"/>
  <c r="D85" i="5"/>
  <c r="G85" i="5"/>
  <c r="F85" i="5"/>
  <c r="E85" i="5"/>
  <c r="H16" i="4"/>
  <c r="L16" i="4"/>
  <c r="P16" i="4"/>
  <c r="T16" i="4"/>
  <c r="X16" i="4"/>
  <c r="F16" i="4"/>
  <c r="J16" i="4"/>
  <c r="N16" i="4"/>
  <c r="R16" i="4"/>
  <c r="V16" i="4"/>
  <c r="Z16" i="4"/>
  <c r="G16" i="4"/>
  <c r="K16" i="4"/>
  <c r="O16" i="4"/>
  <c r="S16" i="4"/>
  <c r="W16" i="4"/>
  <c r="R85" i="1"/>
  <c r="N85" i="1"/>
  <c r="J85" i="1"/>
  <c r="F85" i="1"/>
  <c r="U85" i="1"/>
  <c r="Q85" i="1"/>
  <c r="M85" i="1"/>
  <c r="I85" i="1"/>
  <c r="E85" i="1"/>
  <c r="U85" i="2"/>
  <c r="Q85" i="2"/>
  <c r="E85" i="2"/>
  <c r="M85" i="2"/>
  <c r="I85" i="2"/>
  <c r="X85" i="2"/>
  <c r="T85" i="2"/>
  <c r="P85" i="2"/>
  <c r="L85" i="2"/>
  <c r="H85" i="2"/>
  <c r="D85" i="2"/>
  <c r="W85" i="2"/>
  <c r="S85" i="2"/>
  <c r="O85" i="2"/>
  <c r="K85" i="2"/>
  <c r="G85" i="2"/>
  <c r="V85" i="2"/>
  <c r="R85" i="2"/>
  <c r="N85" i="2"/>
  <c r="J85" i="2"/>
  <c r="B84" i="5"/>
  <c r="C84" i="5" s="1"/>
  <c r="A84" i="5"/>
  <c r="A83" i="5"/>
  <c r="B83" i="5"/>
  <c r="C83" i="5" s="1"/>
  <c r="B84" i="1"/>
  <c r="C84" i="1" s="1"/>
  <c r="A84" i="1"/>
  <c r="B83" i="1"/>
  <c r="C83" i="1" s="1"/>
  <c r="A83" i="1"/>
  <c r="B84" i="2"/>
  <c r="C84" i="2" s="1"/>
  <c r="B83" i="2"/>
  <c r="C83" i="2" s="1"/>
  <c r="A83" i="2"/>
  <c r="E84" i="5" l="1"/>
  <c r="H84" i="5"/>
  <c r="D84" i="5"/>
  <c r="G84" i="5"/>
  <c r="F84" i="5"/>
  <c r="F83" i="5"/>
  <c r="H83" i="5"/>
  <c r="D83" i="5"/>
  <c r="E83" i="5"/>
  <c r="G83" i="5"/>
  <c r="S83" i="1"/>
  <c r="O83" i="1"/>
  <c r="K83" i="1"/>
  <c r="G83" i="1"/>
  <c r="R83" i="1"/>
  <c r="N83" i="1"/>
  <c r="J83" i="1"/>
  <c r="F83" i="1"/>
  <c r="T83" i="1"/>
  <c r="P83" i="1"/>
  <c r="L83" i="1"/>
  <c r="H83" i="1"/>
  <c r="D83" i="1"/>
  <c r="U83" i="1"/>
  <c r="E83" i="1"/>
  <c r="Q83" i="1"/>
  <c r="M83" i="1"/>
  <c r="I83" i="1"/>
  <c r="U84" i="1"/>
  <c r="Q84" i="1"/>
  <c r="M84" i="1"/>
  <c r="I84" i="1"/>
  <c r="E84" i="1"/>
  <c r="T84" i="1"/>
  <c r="P84" i="1"/>
  <c r="L84" i="1"/>
  <c r="H84" i="1"/>
  <c r="D84" i="1"/>
  <c r="R84" i="1"/>
  <c r="N84" i="1"/>
  <c r="J84" i="1"/>
  <c r="F84" i="1"/>
  <c r="S84" i="1"/>
  <c r="O84" i="1"/>
  <c r="K84" i="1"/>
  <c r="G84" i="1"/>
  <c r="X83" i="2"/>
  <c r="T83" i="2"/>
  <c r="P83" i="2"/>
  <c r="L83" i="2"/>
  <c r="H83" i="2"/>
  <c r="W83" i="2"/>
  <c r="S83" i="2"/>
  <c r="O83" i="2"/>
  <c r="K83" i="2"/>
  <c r="G83" i="2"/>
  <c r="U83" i="2"/>
  <c r="Q83" i="2"/>
  <c r="M83" i="2"/>
  <c r="I83" i="2"/>
  <c r="E83" i="2"/>
  <c r="J83" i="2"/>
  <c r="V83" i="2"/>
  <c r="F83" i="2"/>
  <c r="R83" i="2"/>
  <c r="N83" i="2"/>
  <c r="D83" i="2"/>
  <c r="X84" i="2"/>
  <c r="T84" i="2"/>
  <c r="P84" i="2"/>
  <c r="L84" i="2"/>
  <c r="H84" i="2"/>
  <c r="W84" i="2"/>
  <c r="S84" i="2"/>
  <c r="O84" i="2"/>
  <c r="K84" i="2"/>
  <c r="G84" i="2"/>
  <c r="U84" i="2"/>
  <c r="Q84" i="2"/>
  <c r="M84" i="2"/>
  <c r="I84" i="2"/>
  <c r="E84" i="2"/>
  <c r="V84" i="2"/>
  <c r="F84" i="2"/>
  <c r="R84" i="2"/>
  <c r="N84" i="2"/>
  <c r="J84" i="2"/>
  <c r="D84" i="2"/>
  <c r="A79" i="5" l="1"/>
  <c r="B79" i="5"/>
  <c r="C79" i="5" s="1"/>
  <c r="A80" i="5"/>
  <c r="B80" i="5"/>
  <c r="C80" i="5" s="1"/>
  <c r="A81" i="5"/>
  <c r="B81" i="5"/>
  <c r="C81" i="5" s="1"/>
  <c r="A82" i="5"/>
  <c r="B82" i="5"/>
  <c r="C82" i="5" s="1"/>
  <c r="U6" i="1"/>
  <c r="B82" i="1"/>
  <c r="C82" i="1" s="1"/>
  <c r="A82" i="1"/>
  <c r="B81" i="1"/>
  <c r="C81" i="1" s="1"/>
  <c r="A81" i="1"/>
  <c r="B80" i="1"/>
  <c r="C80" i="1" s="1"/>
  <c r="A80" i="1"/>
  <c r="B79" i="1"/>
  <c r="C79" i="1" s="1"/>
  <c r="A79" i="1"/>
  <c r="H81" i="5" l="1"/>
  <c r="D81" i="5"/>
  <c r="F81" i="5"/>
  <c r="E81" i="5"/>
  <c r="G81" i="5"/>
  <c r="G82" i="5"/>
  <c r="E82" i="5"/>
  <c r="H82" i="5"/>
  <c r="F82" i="5"/>
  <c r="D82" i="5"/>
  <c r="E80" i="5"/>
  <c r="G80" i="5"/>
  <c r="H80" i="5"/>
  <c r="F80" i="5"/>
  <c r="D80" i="5"/>
  <c r="F79" i="5"/>
  <c r="H79" i="5"/>
  <c r="D79" i="5"/>
  <c r="G79" i="5"/>
  <c r="E79" i="5"/>
  <c r="S81" i="1"/>
  <c r="O81" i="1"/>
  <c r="K81" i="1"/>
  <c r="G81" i="1"/>
  <c r="R81" i="1"/>
  <c r="N81" i="1"/>
  <c r="J81" i="1"/>
  <c r="F81" i="1"/>
  <c r="T81" i="1"/>
  <c r="P81" i="1"/>
  <c r="L81" i="1"/>
  <c r="H81" i="1"/>
  <c r="D81" i="1"/>
  <c r="I81" i="1"/>
  <c r="U81" i="1"/>
  <c r="E81" i="1"/>
  <c r="Q81" i="1"/>
  <c r="M81" i="1"/>
  <c r="S79" i="1"/>
  <c r="O79" i="1"/>
  <c r="K79" i="1"/>
  <c r="G79" i="1"/>
  <c r="R79" i="1"/>
  <c r="N79" i="1"/>
  <c r="J79" i="1"/>
  <c r="F79" i="1"/>
  <c r="T79" i="1"/>
  <c r="P79" i="1"/>
  <c r="L79" i="1"/>
  <c r="H79" i="1"/>
  <c r="D79" i="1"/>
  <c r="M79" i="1"/>
  <c r="I79" i="1"/>
  <c r="U79" i="1"/>
  <c r="E79" i="1"/>
  <c r="Q79" i="1"/>
  <c r="U82" i="1"/>
  <c r="Q82" i="1"/>
  <c r="M82" i="1"/>
  <c r="I82" i="1"/>
  <c r="E82" i="1"/>
  <c r="T82" i="1"/>
  <c r="P82" i="1"/>
  <c r="L82" i="1"/>
  <c r="H82" i="1"/>
  <c r="D82" i="1"/>
  <c r="R82" i="1"/>
  <c r="N82" i="1"/>
  <c r="J82" i="1"/>
  <c r="F82" i="1"/>
  <c r="G82" i="1"/>
  <c r="S82" i="1"/>
  <c r="O82" i="1"/>
  <c r="K82" i="1"/>
  <c r="U80" i="1"/>
  <c r="Q80" i="1"/>
  <c r="M80" i="1"/>
  <c r="I80" i="1"/>
  <c r="E80" i="1"/>
  <c r="T80" i="1"/>
  <c r="P80" i="1"/>
  <c r="L80" i="1"/>
  <c r="H80" i="1"/>
  <c r="D80" i="1"/>
  <c r="R80" i="1"/>
  <c r="N80" i="1"/>
  <c r="J80" i="1"/>
  <c r="F80" i="1"/>
  <c r="K80" i="1"/>
  <c r="G80" i="1"/>
  <c r="S80" i="1"/>
  <c r="O80" i="1"/>
  <c r="A79" i="2" l="1"/>
  <c r="B79" i="2"/>
  <c r="C79" i="2" s="1"/>
  <c r="A80" i="2"/>
  <c r="B80" i="2"/>
  <c r="C80" i="2" s="1"/>
  <c r="A81" i="2"/>
  <c r="B81" i="2"/>
  <c r="C81" i="2" s="1"/>
  <c r="A82" i="2"/>
  <c r="B82" i="2"/>
  <c r="C82" i="2" s="1"/>
  <c r="X82" i="2" l="1"/>
  <c r="T82" i="2"/>
  <c r="P82" i="2"/>
  <c r="L82" i="2"/>
  <c r="H82" i="2"/>
  <c r="W82" i="2"/>
  <c r="S82" i="2"/>
  <c r="O82" i="2"/>
  <c r="K82" i="2"/>
  <c r="G82" i="2"/>
  <c r="U82" i="2"/>
  <c r="Q82" i="2"/>
  <c r="M82" i="2"/>
  <c r="I82" i="2"/>
  <c r="E82" i="2"/>
  <c r="N82" i="2"/>
  <c r="J82" i="2"/>
  <c r="V82" i="2"/>
  <c r="F82" i="2"/>
  <c r="R82" i="2"/>
  <c r="D82" i="2"/>
  <c r="X80" i="2"/>
  <c r="T80" i="2"/>
  <c r="P80" i="2"/>
  <c r="L80" i="2"/>
  <c r="H80" i="2"/>
  <c r="W80" i="2"/>
  <c r="S80" i="2"/>
  <c r="O80" i="2"/>
  <c r="K80" i="2"/>
  <c r="G80" i="2"/>
  <c r="U80" i="2"/>
  <c r="Q80" i="2"/>
  <c r="M80" i="2"/>
  <c r="I80" i="2"/>
  <c r="E80" i="2"/>
  <c r="V80" i="2"/>
  <c r="F80" i="2"/>
  <c r="R80" i="2"/>
  <c r="N80" i="2"/>
  <c r="J80" i="2"/>
  <c r="D80" i="2"/>
  <c r="X81" i="2"/>
  <c r="T81" i="2"/>
  <c r="P81" i="2"/>
  <c r="L81" i="2"/>
  <c r="H81" i="2"/>
  <c r="W81" i="2"/>
  <c r="S81" i="2"/>
  <c r="O81" i="2"/>
  <c r="K81" i="2"/>
  <c r="G81" i="2"/>
  <c r="U81" i="2"/>
  <c r="Q81" i="2"/>
  <c r="M81" i="2"/>
  <c r="I81" i="2"/>
  <c r="E81" i="2"/>
  <c r="R81" i="2"/>
  <c r="N81" i="2"/>
  <c r="J81" i="2"/>
  <c r="F81" i="2"/>
  <c r="V81" i="2"/>
  <c r="D81" i="2"/>
  <c r="X79" i="2"/>
  <c r="T79" i="2"/>
  <c r="P79" i="2"/>
  <c r="L79" i="2"/>
  <c r="H79" i="2"/>
  <c r="W79" i="2"/>
  <c r="S79" i="2"/>
  <c r="O79" i="2"/>
  <c r="K79" i="2"/>
  <c r="G79" i="2"/>
  <c r="U79" i="2"/>
  <c r="Q79" i="2"/>
  <c r="M79" i="2"/>
  <c r="I79" i="2"/>
  <c r="E79" i="2"/>
  <c r="J79" i="2"/>
  <c r="V79" i="2"/>
  <c r="F79" i="2"/>
  <c r="R79" i="2"/>
  <c r="N79" i="2"/>
  <c r="D79" i="2"/>
  <c r="A69" i="5"/>
  <c r="B69" i="5"/>
  <c r="C69" i="5" s="1"/>
  <c r="A70" i="5"/>
  <c r="B70" i="5"/>
  <c r="C70" i="5" s="1"/>
  <c r="A71" i="5"/>
  <c r="B71" i="5"/>
  <c r="C71" i="5" s="1"/>
  <c r="A72" i="5"/>
  <c r="B72" i="5"/>
  <c r="C72" i="5" s="1"/>
  <c r="A73" i="5"/>
  <c r="B73" i="5"/>
  <c r="C73" i="5" s="1"/>
  <c r="A74" i="5"/>
  <c r="B74" i="5"/>
  <c r="C74" i="5" s="1"/>
  <c r="A75" i="5"/>
  <c r="B75" i="5"/>
  <c r="C75" i="5" s="1"/>
  <c r="A76" i="5"/>
  <c r="B76" i="5"/>
  <c r="C76" i="5" s="1"/>
  <c r="A77" i="5"/>
  <c r="B77" i="5"/>
  <c r="C77" i="5" s="1"/>
  <c r="A78" i="5"/>
  <c r="B78" i="5"/>
  <c r="C78" i="5" s="1"/>
  <c r="A78" i="1"/>
  <c r="A77" i="1"/>
  <c r="A76" i="1"/>
  <c r="A75" i="1"/>
  <c r="A74" i="1"/>
  <c r="A73" i="1"/>
  <c r="A72" i="1"/>
  <c r="B78" i="1"/>
  <c r="C78" i="1" s="1"/>
  <c r="B77" i="1"/>
  <c r="C77" i="1" s="1"/>
  <c r="B76" i="1"/>
  <c r="C76" i="1" s="1"/>
  <c r="B75" i="1"/>
  <c r="C75" i="1" s="1"/>
  <c r="B74" i="1"/>
  <c r="C74" i="1" s="1"/>
  <c r="A71" i="1"/>
  <c r="B74" i="2"/>
  <c r="C74" i="2" s="1"/>
  <c r="B75" i="2"/>
  <c r="C75" i="2" s="1"/>
  <c r="B76" i="2"/>
  <c r="C76" i="2" s="1"/>
  <c r="B77" i="2"/>
  <c r="C77" i="2" s="1"/>
  <c r="B78" i="2"/>
  <c r="C78" i="2" s="1"/>
  <c r="A78" i="2"/>
  <c r="A77" i="2"/>
  <c r="A76" i="2"/>
  <c r="A75" i="2"/>
  <c r="A74" i="2"/>
  <c r="A73" i="2"/>
  <c r="A72" i="2"/>
  <c r="A71" i="2"/>
  <c r="A70" i="2"/>
  <c r="A69" i="2"/>
  <c r="F75" i="5" l="1"/>
  <c r="H75" i="5"/>
  <c r="D75" i="5"/>
  <c r="E75" i="5"/>
  <c r="G75" i="5"/>
  <c r="H73" i="5"/>
  <c r="D73" i="5"/>
  <c r="F73" i="5"/>
  <c r="E73" i="5"/>
  <c r="G73" i="5"/>
  <c r="G78" i="5"/>
  <c r="E78" i="5"/>
  <c r="D78" i="5"/>
  <c r="F78" i="5"/>
  <c r="H78" i="5"/>
  <c r="E76" i="5"/>
  <c r="G76" i="5"/>
  <c r="F76" i="5"/>
  <c r="D76" i="5"/>
  <c r="H76" i="5"/>
  <c r="G74" i="5"/>
  <c r="E74" i="5"/>
  <c r="H74" i="5"/>
  <c r="F74" i="5"/>
  <c r="D74" i="5"/>
  <c r="E72" i="5"/>
  <c r="G72" i="5"/>
  <c r="H72" i="5"/>
  <c r="D72" i="5"/>
  <c r="F72" i="5"/>
  <c r="G70" i="5"/>
  <c r="E70" i="5"/>
  <c r="D70" i="5"/>
  <c r="H70" i="5"/>
  <c r="F70" i="5"/>
  <c r="H69" i="5"/>
  <c r="D69" i="5"/>
  <c r="F69" i="5"/>
  <c r="G69" i="5"/>
  <c r="E69" i="5"/>
  <c r="H77" i="5"/>
  <c r="D77" i="5"/>
  <c r="F77" i="5"/>
  <c r="G77" i="5"/>
  <c r="E77" i="5"/>
  <c r="F71" i="5"/>
  <c r="H71" i="5"/>
  <c r="D71" i="5"/>
  <c r="G71" i="5"/>
  <c r="E71" i="5"/>
  <c r="S75" i="1"/>
  <c r="O75" i="1"/>
  <c r="K75" i="1"/>
  <c r="G75" i="1"/>
  <c r="R75" i="1"/>
  <c r="N75" i="1"/>
  <c r="J75" i="1"/>
  <c r="F75" i="1"/>
  <c r="T75" i="1"/>
  <c r="P75" i="1"/>
  <c r="L75" i="1"/>
  <c r="H75" i="1"/>
  <c r="D75" i="1"/>
  <c r="U75" i="1"/>
  <c r="E75" i="1"/>
  <c r="Q75" i="1"/>
  <c r="M75" i="1"/>
  <c r="I75" i="1"/>
  <c r="U78" i="1"/>
  <c r="Q78" i="1"/>
  <c r="M78" i="1"/>
  <c r="I78" i="1"/>
  <c r="E78" i="1"/>
  <c r="T78" i="1"/>
  <c r="P78" i="1"/>
  <c r="L78" i="1"/>
  <c r="H78" i="1"/>
  <c r="D78" i="1"/>
  <c r="R78" i="1"/>
  <c r="N78" i="1"/>
  <c r="J78" i="1"/>
  <c r="F78" i="1"/>
  <c r="O78" i="1"/>
  <c r="K78" i="1"/>
  <c r="G78" i="1"/>
  <c r="S78" i="1"/>
  <c r="U76" i="1"/>
  <c r="Q76" i="1"/>
  <c r="M76" i="1"/>
  <c r="I76" i="1"/>
  <c r="E76" i="1"/>
  <c r="T76" i="1"/>
  <c r="P76" i="1"/>
  <c r="L76" i="1"/>
  <c r="H76" i="1"/>
  <c r="D76" i="1"/>
  <c r="R76" i="1"/>
  <c r="N76" i="1"/>
  <c r="J76" i="1"/>
  <c r="F76" i="1"/>
  <c r="S76" i="1"/>
  <c r="O76" i="1"/>
  <c r="K76" i="1"/>
  <c r="G76" i="1"/>
  <c r="U74" i="1"/>
  <c r="Q74" i="1"/>
  <c r="M74" i="1"/>
  <c r="I74" i="1"/>
  <c r="E74" i="1"/>
  <c r="T74" i="1"/>
  <c r="P74" i="1"/>
  <c r="L74" i="1"/>
  <c r="H74" i="1"/>
  <c r="D74" i="1"/>
  <c r="R74" i="1"/>
  <c r="N74" i="1"/>
  <c r="J74" i="1"/>
  <c r="F74" i="1"/>
  <c r="G74" i="1"/>
  <c r="S74" i="1"/>
  <c r="O74" i="1"/>
  <c r="K74" i="1"/>
  <c r="S77" i="1"/>
  <c r="O77" i="1"/>
  <c r="K77" i="1"/>
  <c r="G77" i="1"/>
  <c r="R77" i="1"/>
  <c r="N77" i="1"/>
  <c r="J77" i="1"/>
  <c r="F77" i="1"/>
  <c r="T77" i="1"/>
  <c r="P77" i="1"/>
  <c r="L77" i="1"/>
  <c r="H77" i="1"/>
  <c r="D77" i="1"/>
  <c r="Q77" i="1"/>
  <c r="M77" i="1"/>
  <c r="I77" i="1"/>
  <c r="U77" i="1"/>
  <c r="E77" i="1"/>
  <c r="X76" i="2"/>
  <c r="T76" i="2"/>
  <c r="P76" i="2"/>
  <c r="L76" i="2"/>
  <c r="H76" i="2"/>
  <c r="W76" i="2"/>
  <c r="S76" i="2"/>
  <c r="O76" i="2"/>
  <c r="K76" i="2"/>
  <c r="G76" i="2"/>
  <c r="U76" i="2"/>
  <c r="Q76" i="2"/>
  <c r="M76" i="2"/>
  <c r="I76" i="2"/>
  <c r="E76" i="2"/>
  <c r="V76" i="2"/>
  <c r="F76" i="2"/>
  <c r="R76" i="2"/>
  <c r="N76" i="2"/>
  <c r="J76" i="2"/>
  <c r="D76" i="2"/>
  <c r="X75" i="2"/>
  <c r="T75" i="2"/>
  <c r="P75" i="2"/>
  <c r="L75" i="2"/>
  <c r="H75" i="2"/>
  <c r="W75" i="2"/>
  <c r="S75" i="2"/>
  <c r="O75" i="2"/>
  <c r="K75" i="2"/>
  <c r="G75" i="2"/>
  <c r="U75" i="2"/>
  <c r="Q75" i="2"/>
  <c r="M75" i="2"/>
  <c r="I75" i="2"/>
  <c r="E75" i="2"/>
  <c r="J75" i="2"/>
  <c r="V75" i="2"/>
  <c r="F75" i="2"/>
  <c r="R75" i="2"/>
  <c r="N75" i="2"/>
  <c r="D75" i="2"/>
  <c r="X78" i="2"/>
  <c r="T78" i="2"/>
  <c r="P78" i="2"/>
  <c r="L78" i="2"/>
  <c r="H78" i="2"/>
  <c r="W78" i="2"/>
  <c r="S78" i="2"/>
  <c r="O78" i="2"/>
  <c r="K78" i="2"/>
  <c r="G78" i="2"/>
  <c r="U78" i="2"/>
  <c r="Q78" i="2"/>
  <c r="M78" i="2"/>
  <c r="I78" i="2"/>
  <c r="E78" i="2"/>
  <c r="N78" i="2"/>
  <c r="J78" i="2"/>
  <c r="V78" i="2"/>
  <c r="F78" i="2"/>
  <c r="R78" i="2"/>
  <c r="D78" i="2"/>
  <c r="X74" i="2"/>
  <c r="T74" i="2"/>
  <c r="P74" i="2"/>
  <c r="L74" i="2"/>
  <c r="H74" i="2"/>
  <c r="W74" i="2"/>
  <c r="S74" i="2"/>
  <c r="U74" i="2"/>
  <c r="Q74" i="2"/>
  <c r="M74" i="2"/>
  <c r="I74" i="2"/>
  <c r="E74" i="2"/>
  <c r="O74" i="2"/>
  <c r="G74" i="2"/>
  <c r="N74" i="2"/>
  <c r="F74" i="2"/>
  <c r="V74" i="2"/>
  <c r="K74" i="2"/>
  <c r="R74" i="2"/>
  <c r="J74" i="2"/>
  <c r="D74" i="2"/>
  <c r="X77" i="2"/>
  <c r="T77" i="2"/>
  <c r="P77" i="2"/>
  <c r="L77" i="2"/>
  <c r="H77" i="2"/>
  <c r="W77" i="2"/>
  <c r="S77" i="2"/>
  <c r="O77" i="2"/>
  <c r="K77" i="2"/>
  <c r="G77" i="2"/>
  <c r="U77" i="2"/>
  <c r="Q77" i="2"/>
  <c r="M77" i="2"/>
  <c r="I77" i="2"/>
  <c r="E77" i="2"/>
  <c r="R77" i="2"/>
  <c r="N77" i="2"/>
  <c r="J77" i="2"/>
  <c r="V77" i="2"/>
  <c r="F77" i="2"/>
  <c r="D77" i="2"/>
  <c r="S6" i="4" l="1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A18" i="4" l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U6" i="2"/>
  <c r="T6" i="2"/>
  <c r="A14" i="4" l="1"/>
  <c r="B14" i="4"/>
  <c r="C14" i="4" s="1"/>
  <c r="A8" i="4"/>
  <c r="B8" i="4"/>
  <c r="C8" i="4" s="1"/>
  <c r="AA8" i="4" l="1"/>
  <c r="W8" i="4"/>
  <c r="S8" i="4"/>
  <c r="O8" i="4"/>
  <c r="K8" i="4"/>
  <c r="G8" i="4"/>
  <c r="U8" i="4"/>
  <c r="E8" i="4"/>
  <c r="Z8" i="4"/>
  <c r="V8" i="4"/>
  <c r="R8" i="4"/>
  <c r="N8" i="4"/>
  <c r="J8" i="4"/>
  <c r="F8" i="4"/>
  <c r="Y8" i="4"/>
  <c r="Q8" i="4"/>
  <c r="I8" i="4"/>
  <c r="X8" i="4"/>
  <c r="T8" i="4"/>
  <c r="P8" i="4"/>
  <c r="L8" i="4"/>
  <c r="H8" i="4"/>
  <c r="M8" i="4"/>
  <c r="D8" i="4"/>
  <c r="Y14" i="4"/>
  <c r="U14" i="4"/>
  <c r="Q14" i="4"/>
  <c r="M14" i="4"/>
  <c r="I14" i="4"/>
  <c r="E14" i="4"/>
  <c r="D14" i="4"/>
  <c r="AA14" i="4"/>
  <c r="S14" i="4"/>
  <c r="K14" i="4"/>
  <c r="X14" i="4"/>
  <c r="T14" i="4"/>
  <c r="P14" i="4"/>
  <c r="L14" i="4"/>
  <c r="H14" i="4"/>
  <c r="W14" i="4"/>
  <c r="O14" i="4"/>
  <c r="G14" i="4"/>
  <c r="Z14" i="4"/>
  <c r="V14" i="4"/>
  <c r="R14" i="4"/>
  <c r="N14" i="4"/>
  <c r="J14" i="4"/>
  <c r="F14" i="4"/>
  <c r="B73" i="1"/>
  <c r="C73" i="1" s="1"/>
  <c r="B72" i="1"/>
  <c r="C72" i="1" s="1"/>
  <c r="B73" i="2"/>
  <c r="C73" i="2" s="1"/>
  <c r="B72" i="2"/>
  <c r="C72" i="2" s="1"/>
  <c r="U72" i="1" l="1"/>
  <c r="Q72" i="1"/>
  <c r="M72" i="1"/>
  <c r="I72" i="1"/>
  <c r="E72" i="1"/>
  <c r="T72" i="1"/>
  <c r="P72" i="1"/>
  <c r="L72" i="1"/>
  <c r="H72" i="1"/>
  <c r="D72" i="1"/>
  <c r="R72" i="1"/>
  <c r="N72" i="1"/>
  <c r="J72" i="1"/>
  <c r="F72" i="1"/>
  <c r="K72" i="1"/>
  <c r="G72" i="1"/>
  <c r="S72" i="1"/>
  <c r="O72" i="1"/>
  <c r="S73" i="1"/>
  <c r="O73" i="1"/>
  <c r="K73" i="1"/>
  <c r="G73" i="1"/>
  <c r="R73" i="1"/>
  <c r="N73" i="1"/>
  <c r="J73" i="1"/>
  <c r="F73" i="1"/>
  <c r="T73" i="1"/>
  <c r="P73" i="1"/>
  <c r="L73" i="1"/>
  <c r="H73" i="1"/>
  <c r="D73" i="1"/>
  <c r="I73" i="1"/>
  <c r="U73" i="1"/>
  <c r="E73" i="1"/>
  <c r="Q73" i="1"/>
  <c r="M73" i="1"/>
  <c r="X73" i="2"/>
  <c r="T73" i="2"/>
  <c r="P73" i="2"/>
  <c r="L73" i="2"/>
  <c r="H73" i="2"/>
  <c r="U73" i="2"/>
  <c r="Q73" i="2"/>
  <c r="M73" i="2"/>
  <c r="I73" i="2"/>
  <c r="E73" i="2"/>
  <c r="S73" i="2"/>
  <c r="K73" i="2"/>
  <c r="R73" i="2"/>
  <c r="J73" i="2"/>
  <c r="W73" i="2"/>
  <c r="O73" i="2"/>
  <c r="G73" i="2"/>
  <c r="F73" i="2"/>
  <c r="N73" i="2"/>
  <c r="V73" i="2"/>
  <c r="D73" i="2"/>
  <c r="U72" i="2"/>
  <c r="Q72" i="2"/>
  <c r="M72" i="2"/>
  <c r="I72" i="2"/>
  <c r="E72" i="2"/>
  <c r="X72" i="2"/>
  <c r="S72" i="2"/>
  <c r="N72" i="2"/>
  <c r="H72" i="2"/>
  <c r="W72" i="2"/>
  <c r="R72" i="2"/>
  <c r="L72" i="2"/>
  <c r="G72" i="2"/>
  <c r="V72" i="2"/>
  <c r="P72" i="2"/>
  <c r="K72" i="2"/>
  <c r="F72" i="2"/>
  <c r="T72" i="2"/>
  <c r="J72" i="2"/>
  <c r="O72" i="2"/>
  <c r="D72" i="2"/>
  <c r="B71" i="1"/>
  <c r="C71" i="1" s="1"/>
  <c r="B71" i="2"/>
  <c r="C71" i="2" s="1"/>
  <c r="X6" i="2"/>
  <c r="W6" i="2"/>
  <c r="S71" i="1" l="1"/>
  <c r="O71" i="1"/>
  <c r="K71" i="1"/>
  <c r="G71" i="1"/>
  <c r="R71" i="1"/>
  <c r="N71" i="1"/>
  <c r="J71" i="1"/>
  <c r="F71" i="1"/>
  <c r="T71" i="1"/>
  <c r="P71" i="1"/>
  <c r="L71" i="1"/>
  <c r="H71" i="1"/>
  <c r="D71" i="1"/>
  <c r="M71" i="1"/>
  <c r="I71" i="1"/>
  <c r="U71" i="1"/>
  <c r="E71" i="1"/>
  <c r="Q71" i="1"/>
  <c r="U71" i="2"/>
  <c r="Q71" i="2"/>
  <c r="M71" i="2"/>
  <c r="I71" i="2"/>
  <c r="E71" i="2"/>
  <c r="W71" i="2"/>
  <c r="R71" i="2"/>
  <c r="L71" i="2"/>
  <c r="G71" i="2"/>
  <c r="V71" i="2"/>
  <c r="P71" i="2"/>
  <c r="K71" i="2"/>
  <c r="F71" i="2"/>
  <c r="T71" i="2"/>
  <c r="O71" i="2"/>
  <c r="J71" i="2"/>
  <c r="X71" i="2"/>
  <c r="S71" i="2"/>
  <c r="H71" i="2"/>
  <c r="N71" i="2"/>
  <c r="D71" i="2"/>
  <c r="H6" i="5"/>
  <c r="G6" i="5"/>
  <c r="F6" i="5"/>
  <c r="E6" i="5"/>
  <c r="B68" i="5"/>
  <c r="C68" i="5" s="1"/>
  <c r="A68" i="5"/>
  <c r="B67" i="5"/>
  <c r="C67" i="5" s="1"/>
  <c r="A67" i="5"/>
  <c r="B66" i="5"/>
  <c r="C66" i="5" s="1"/>
  <c r="A66" i="5"/>
  <c r="B65" i="5"/>
  <c r="C65" i="5" s="1"/>
  <c r="A65" i="5"/>
  <c r="B64" i="5"/>
  <c r="C64" i="5" s="1"/>
  <c r="A64" i="5"/>
  <c r="B63" i="5"/>
  <c r="C63" i="5" s="1"/>
  <c r="A63" i="5"/>
  <c r="B62" i="5"/>
  <c r="C62" i="5" s="1"/>
  <c r="A62" i="5"/>
  <c r="B61" i="5"/>
  <c r="C61" i="5" s="1"/>
  <c r="A61" i="5"/>
  <c r="B60" i="5"/>
  <c r="C60" i="5" s="1"/>
  <c r="A60" i="5"/>
  <c r="B59" i="5"/>
  <c r="C59" i="5" s="1"/>
  <c r="A59" i="5"/>
  <c r="B58" i="5"/>
  <c r="C58" i="5" s="1"/>
  <c r="A58" i="5"/>
  <c r="B57" i="5"/>
  <c r="C57" i="5" s="1"/>
  <c r="A57" i="5"/>
  <c r="B56" i="5"/>
  <c r="C56" i="5" s="1"/>
  <c r="A56" i="5"/>
  <c r="B55" i="5"/>
  <c r="C55" i="5" s="1"/>
  <c r="A55" i="5"/>
  <c r="B54" i="5"/>
  <c r="C54" i="5" s="1"/>
  <c r="A54" i="5"/>
  <c r="B53" i="5"/>
  <c r="C53" i="5" s="1"/>
  <c r="A53" i="5"/>
  <c r="B52" i="5"/>
  <c r="C52" i="5" s="1"/>
  <c r="A52" i="5"/>
  <c r="B51" i="5"/>
  <c r="C51" i="5" s="1"/>
  <c r="A51" i="5"/>
  <c r="B50" i="5"/>
  <c r="C50" i="5" s="1"/>
  <c r="A50" i="5"/>
  <c r="B49" i="5"/>
  <c r="C49" i="5" s="1"/>
  <c r="A49" i="5"/>
  <c r="B48" i="5"/>
  <c r="C48" i="5" s="1"/>
  <c r="A48" i="5"/>
  <c r="B47" i="5"/>
  <c r="C47" i="5" s="1"/>
  <c r="A47" i="5"/>
  <c r="B46" i="5"/>
  <c r="C46" i="5" s="1"/>
  <c r="A46" i="5"/>
  <c r="B45" i="5"/>
  <c r="C45" i="5" s="1"/>
  <c r="A45" i="5"/>
  <c r="B44" i="5"/>
  <c r="C44" i="5" s="1"/>
  <c r="A44" i="5"/>
  <c r="B43" i="5"/>
  <c r="C43" i="5" s="1"/>
  <c r="A43" i="5"/>
  <c r="B42" i="5"/>
  <c r="C42" i="5" s="1"/>
  <c r="A42" i="5"/>
  <c r="B41" i="5"/>
  <c r="C41" i="5" s="1"/>
  <c r="A41" i="5"/>
  <c r="B40" i="5"/>
  <c r="C40" i="5" s="1"/>
  <c r="A40" i="5"/>
  <c r="B39" i="5"/>
  <c r="C39" i="5" s="1"/>
  <c r="A39" i="5"/>
  <c r="B38" i="5"/>
  <c r="C38" i="5" s="1"/>
  <c r="A38" i="5"/>
  <c r="B37" i="5"/>
  <c r="C37" i="5" s="1"/>
  <c r="A37" i="5"/>
  <c r="B36" i="5"/>
  <c r="C36" i="5" s="1"/>
  <c r="A36" i="5"/>
  <c r="B35" i="5"/>
  <c r="C35" i="5" s="1"/>
  <c r="A35" i="5"/>
  <c r="B34" i="5"/>
  <c r="C34" i="5" s="1"/>
  <c r="A34" i="5"/>
  <c r="B33" i="5"/>
  <c r="C33" i="5" s="1"/>
  <c r="A33" i="5"/>
  <c r="B32" i="5"/>
  <c r="C32" i="5" s="1"/>
  <c r="A32" i="5"/>
  <c r="B31" i="5"/>
  <c r="C31" i="5" s="1"/>
  <c r="A31" i="5"/>
  <c r="B30" i="5"/>
  <c r="C30" i="5" s="1"/>
  <c r="A30" i="5"/>
  <c r="B29" i="5"/>
  <c r="C29" i="5" s="1"/>
  <c r="A29" i="5"/>
  <c r="B28" i="5"/>
  <c r="C28" i="5" s="1"/>
  <c r="A28" i="5"/>
  <c r="B27" i="5"/>
  <c r="C27" i="5" s="1"/>
  <c r="A27" i="5"/>
  <c r="B26" i="5"/>
  <c r="C26" i="5" s="1"/>
  <c r="A26" i="5"/>
  <c r="B25" i="5"/>
  <c r="C25" i="5" s="1"/>
  <c r="A25" i="5"/>
  <c r="B24" i="5"/>
  <c r="C24" i="5" s="1"/>
  <c r="A24" i="5"/>
  <c r="B23" i="5"/>
  <c r="C23" i="5" s="1"/>
  <c r="A23" i="5"/>
  <c r="B22" i="5"/>
  <c r="C22" i="5" s="1"/>
  <c r="A22" i="5"/>
  <c r="B21" i="5"/>
  <c r="C21" i="5" s="1"/>
  <c r="A21" i="5"/>
  <c r="B20" i="5"/>
  <c r="C20" i="5" s="1"/>
  <c r="A20" i="5"/>
  <c r="B19" i="5"/>
  <c r="C19" i="5" s="1"/>
  <c r="A19" i="5"/>
  <c r="B18" i="5"/>
  <c r="C18" i="5" s="1"/>
  <c r="A18" i="5"/>
  <c r="B17" i="5"/>
  <c r="C17" i="5" s="1"/>
  <c r="A17" i="5"/>
  <c r="B16" i="5"/>
  <c r="C16" i="5" s="1"/>
  <c r="A16" i="5"/>
  <c r="B15" i="5"/>
  <c r="C15" i="5" s="1"/>
  <c r="A15" i="5"/>
  <c r="B14" i="5"/>
  <c r="C14" i="5" s="1"/>
  <c r="A14" i="5"/>
  <c r="B13" i="5"/>
  <c r="C13" i="5" s="1"/>
  <c r="A13" i="5"/>
  <c r="B12" i="5"/>
  <c r="C12" i="5" s="1"/>
  <c r="A12" i="5"/>
  <c r="B11" i="5"/>
  <c r="C11" i="5" s="1"/>
  <c r="A11" i="5"/>
  <c r="B10" i="5"/>
  <c r="C10" i="5" s="1"/>
  <c r="A10" i="5"/>
  <c r="B9" i="5"/>
  <c r="C9" i="5" s="1"/>
  <c r="A9" i="5"/>
  <c r="B8" i="5"/>
  <c r="C8" i="5" s="1"/>
  <c r="A8" i="5"/>
  <c r="B7" i="5"/>
  <c r="C7" i="5" s="1"/>
  <c r="A7" i="5"/>
  <c r="D6" i="5"/>
  <c r="B6" i="5"/>
  <c r="AA6" i="4"/>
  <c r="Z6" i="4"/>
  <c r="Y6" i="4"/>
  <c r="X6" i="4"/>
  <c r="W6" i="4"/>
  <c r="V6" i="4"/>
  <c r="U6" i="4"/>
  <c r="T6" i="4"/>
  <c r="A9" i="4"/>
  <c r="B9" i="4"/>
  <c r="C9" i="4" s="1"/>
  <c r="A10" i="4"/>
  <c r="B10" i="4"/>
  <c r="C10" i="4" s="1"/>
  <c r="A11" i="4"/>
  <c r="B11" i="4"/>
  <c r="C11" i="4" s="1"/>
  <c r="A12" i="4"/>
  <c r="B12" i="4"/>
  <c r="C12" i="4" s="1"/>
  <c r="A13" i="4"/>
  <c r="B13" i="4"/>
  <c r="C13" i="4" s="1"/>
  <c r="A15" i="4"/>
  <c r="B15" i="4"/>
  <c r="C15" i="4" s="1"/>
  <c r="B7" i="4"/>
  <c r="C7" i="4" s="1"/>
  <c r="A7" i="4"/>
  <c r="D6" i="4"/>
  <c r="B6" i="4"/>
  <c r="D6" i="1"/>
  <c r="I6" i="1"/>
  <c r="H6" i="1"/>
  <c r="T6" i="1"/>
  <c r="S6" i="1"/>
  <c r="R6" i="1"/>
  <c r="F6" i="1"/>
  <c r="G6" i="1"/>
  <c r="J6" i="1"/>
  <c r="K6" i="1"/>
  <c r="L6" i="1"/>
  <c r="M6" i="1"/>
  <c r="N6" i="1"/>
  <c r="O6" i="1"/>
  <c r="Q6" i="1"/>
  <c r="E6" i="1"/>
  <c r="B70" i="1"/>
  <c r="C70" i="1" s="1"/>
  <c r="A70" i="1"/>
  <c r="B69" i="1"/>
  <c r="C69" i="1" s="1"/>
  <c r="A69" i="1"/>
  <c r="B68" i="1"/>
  <c r="C68" i="1" s="1"/>
  <c r="A68" i="1"/>
  <c r="B67" i="1"/>
  <c r="C67" i="1" s="1"/>
  <c r="A67" i="1"/>
  <c r="B66" i="1"/>
  <c r="C66" i="1" s="1"/>
  <c r="A66" i="1"/>
  <c r="B65" i="1"/>
  <c r="C65" i="1" s="1"/>
  <c r="A65" i="1"/>
  <c r="B64" i="1"/>
  <c r="C64" i="1" s="1"/>
  <c r="A64" i="1"/>
  <c r="B63" i="1"/>
  <c r="C63" i="1" s="1"/>
  <c r="A63" i="1"/>
  <c r="B62" i="1"/>
  <c r="C62" i="1" s="1"/>
  <c r="A62" i="1"/>
  <c r="B61" i="1"/>
  <c r="C61" i="1" s="1"/>
  <c r="A61" i="1"/>
  <c r="B60" i="1"/>
  <c r="C60" i="1" s="1"/>
  <c r="A60" i="1"/>
  <c r="B59" i="1"/>
  <c r="C59" i="1" s="1"/>
  <c r="A59" i="1"/>
  <c r="B58" i="1"/>
  <c r="C58" i="1" s="1"/>
  <c r="A58" i="1"/>
  <c r="B57" i="1"/>
  <c r="C57" i="1" s="1"/>
  <c r="A57" i="1"/>
  <c r="B56" i="1"/>
  <c r="C56" i="1" s="1"/>
  <c r="A56" i="1"/>
  <c r="B55" i="1"/>
  <c r="C55" i="1" s="1"/>
  <c r="A55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7" i="1"/>
  <c r="C47" i="1" s="1"/>
  <c r="A47" i="1"/>
  <c r="B46" i="1"/>
  <c r="C46" i="1" s="1"/>
  <c r="A46" i="1"/>
  <c r="B45" i="1"/>
  <c r="C45" i="1" s="1"/>
  <c r="A45" i="1"/>
  <c r="B44" i="1"/>
  <c r="C44" i="1" s="1"/>
  <c r="A44" i="1"/>
  <c r="B43" i="1"/>
  <c r="C43" i="1" s="1"/>
  <c r="A43" i="1"/>
  <c r="B42" i="1"/>
  <c r="C42" i="1" s="1"/>
  <c r="A42" i="1"/>
  <c r="B41" i="1"/>
  <c r="C41" i="1" s="1"/>
  <c r="A41" i="1"/>
  <c r="B40" i="1"/>
  <c r="C40" i="1" s="1"/>
  <c r="A40" i="1"/>
  <c r="B39" i="1"/>
  <c r="C39" i="1" s="1"/>
  <c r="A39" i="1"/>
  <c r="B38" i="1"/>
  <c r="C38" i="1" s="1"/>
  <c r="A38" i="1"/>
  <c r="B37" i="1"/>
  <c r="C37" i="1" s="1"/>
  <c r="A37" i="1"/>
  <c r="B36" i="1"/>
  <c r="C36" i="1" s="1"/>
  <c r="A36" i="1"/>
  <c r="B35" i="1"/>
  <c r="C35" i="1" s="1"/>
  <c r="A35" i="1"/>
  <c r="B34" i="1"/>
  <c r="C34" i="1" s="1"/>
  <c r="A34" i="1"/>
  <c r="B33" i="1"/>
  <c r="C33" i="1" s="1"/>
  <c r="A33" i="1"/>
  <c r="B32" i="1"/>
  <c r="C32" i="1" s="1"/>
  <c r="A32" i="1"/>
  <c r="B31" i="1"/>
  <c r="C31" i="1" s="1"/>
  <c r="A31" i="1"/>
  <c r="B30" i="1"/>
  <c r="C30" i="1" s="1"/>
  <c r="A30" i="1"/>
  <c r="B29" i="1"/>
  <c r="C29" i="1" s="1"/>
  <c r="A29" i="1"/>
  <c r="B28" i="1"/>
  <c r="C28" i="1" s="1"/>
  <c r="A28" i="1"/>
  <c r="B27" i="1"/>
  <c r="C27" i="1" s="1"/>
  <c r="A27" i="1"/>
  <c r="B26" i="1"/>
  <c r="C26" i="1" s="1"/>
  <c r="A26" i="1"/>
  <c r="B25" i="1"/>
  <c r="C25" i="1" s="1"/>
  <c r="A25" i="1"/>
  <c r="B24" i="1"/>
  <c r="C24" i="1" s="1"/>
  <c r="A24" i="1"/>
  <c r="B23" i="1"/>
  <c r="C23" i="1" s="1"/>
  <c r="A23" i="1"/>
  <c r="B22" i="1"/>
  <c r="C22" i="1" s="1"/>
  <c r="A22" i="1"/>
  <c r="B21" i="1"/>
  <c r="C21" i="1" s="1"/>
  <c r="A21" i="1"/>
  <c r="B20" i="1"/>
  <c r="C20" i="1" s="1"/>
  <c r="A20" i="1"/>
  <c r="B19" i="1"/>
  <c r="C19" i="1" s="1"/>
  <c r="A19" i="1"/>
  <c r="B18" i="1"/>
  <c r="C18" i="1" s="1"/>
  <c r="A18" i="1"/>
  <c r="B17" i="1"/>
  <c r="C17" i="1" s="1"/>
  <c r="A17" i="1"/>
  <c r="B16" i="1"/>
  <c r="C16" i="1" s="1"/>
  <c r="A16" i="1"/>
  <c r="B15" i="1"/>
  <c r="C15" i="1" s="1"/>
  <c r="A15" i="1"/>
  <c r="B14" i="1"/>
  <c r="C14" i="1" s="1"/>
  <c r="A14" i="1"/>
  <c r="B13" i="1"/>
  <c r="C13" i="1" s="1"/>
  <c r="A13" i="1"/>
  <c r="B12" i="1"/>
  <c r="C12" i="1" s="1"/>
  <c r="A12" i="1"/>
  <c r="B11" i="1"/>
  <c r="C11" i="1" s="1"/>
  <c r="A11" i="1"/>
  <c r="B10" i="1"/>
  <c r="C10" i="1" s="1"/>
  <c r="A10" i="1"/>
  <c r="B9" i="1"/>
  <c r="C9" i="1" s="1"/>
  <c r="A9" i="1"/>
  <c r="B8" i="1"/>
  <c r="C8" i="1" s="1"/>
  <c r="A8" i="1"/>
  <c r="B7" i="1"/>
  <c r="C7" i="1" s="1"/>
  <c r="A7" i="1"/>
  <c r="V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B6" i="2"/>
  <c r="A8" i="2"/>
  <c r="B8" i="2"/>
  <c r="A9" i="2"/>
  <c r="B9" i="2"/>
  <c r="C9" i="2" s="1"/>
  <c r="A10" i="2"/>
  <c r="B10" i="2"/>
  <c r="C10" i="2" s="1"/>
  <c r="A11" i="2"/>
  <c r="B11" i="2"/>
  <c r="C11" i="2" s="1"/>
  <c r="A12" i="2"/>
  <c r="B12" i="2"/>
  <c r="C12" i="2" s="1"/>
  <c r="A13" i="2"/>
  <c r="B13" i="2"/>
  <c r="C13" i="2" s="1"/>
  <c r="A14" i="2"/>
  <c r="B14" i="2"/>
  <c r="C14" i="2" s="1"/>
  <c r="A15" i="2"/>
  <c r="B15" i="2"/>
  <c r="C15" i="2" s="1"/>
  <c r="A16" i="2"/>
  <c r="B16" i="2"/>
  <c r="C16" i="2" s="1"/>
  <c r="A17" i="2"/>
  <c r="B17" i="2"/>
  <c r="C17" i="2" s="1"/>
  <c r="A18" i="2"/>
  <c r="B18" i="2"/>
  <c r="C18" i="2" s="1"/>
  <c r="A19" i="2"/>
  <c r="B19" i="2"/>
  <c r="C19" i="2" s="1"/>
  <c r="A20" i="2"/>
  <c r="B20" i="2"/>
  <c r="C20" i="2" s="1"/>
  <c r="A21" i="2"/>
  <c r="B21" i="2"/>
  <c r="C21" i="2" s="1"/>
  <c r="A22" i="2"/>
  <c r="B22" i="2"/>
  <c r="C22" i="2" s="1"/>
  <c r="A23" i="2"/>
  <c r="B23" i="2"/>
  <c r="C23" i="2" s="1"/>
  <c r="A24" i="2"/>
  <c r="B24" i="2"/>
  <c r="C24" i="2" s="1"/>
  <c r="A25" i="2"/>
  <c r="B25" i="2"/>
  <c r="C25" i="2" s="1"/>
  <c r="A26" i="2"/>
  <c r="B26" i="2"/>
  <c r="C26" i="2" s="1"/>
  <c r="A27" i="2"/>
  <c r="B27" i="2"/>
  <c r="C27" i="2" s="1"/>
  <c r="A28" i="2"/>
  <c r="B28" i="2"/>
  <c r="C28" i="2" s="1"/>
  <c r="A29" i="2"/>
  <c r="B29" i="2"/>
  <c r="C29" i="2" s="1"/>
  <c r="A30" i="2"/>
  <c r="B30" i="2"/>
  <c r="C30" i="2" s="1"/>
  <c r="A31" i="2"/>
  <c r="B31" i="2"/>
  <c r="C31" i="2" s="1"/>
  <c r="A32" i="2"/>
  <c r="B32" i="2"/>
  <c r="C32" i="2" s="1"/>
  <c r="A33" i="2"/>
  <c r="B33" i="2"/>
  <c r="C33" i="2" s="1"/>
  <c r="A34" i="2"/>
  <c r="B34" i="2"/>
  <c r="C34" i="2" s="1"/>
  <c r="A35" i="2"/>
  <c r="B35" i="2"/>
  <c r="C35" i="2" s="1"/>
  <c r="A36" i="2"/>
  <c r="B36" i="2"/>
  <c r="C36" i="2" s="1"/>
  <c r="A37" i="2"/>
  <c r="B37" i="2"/>
  <c r="C37" i="2" s="1"/>
  <c r="A38" i="2"/>
  <c r="B38" i="2"/>
  <c r="C38" i="2" s="1"/>
  <c r="A39" i="2"/>
  <c r="B39" i="2"/>
  <c r="C39" i="2" s="1"/>
  <c r="A40" i="2"/>
  <c r="B40" i="2"/>
  <c r="C40" i="2" s="1"/>
  <c r="A41" i="2"/>
  <c r="B41" i="2"/>
  <c r="C41" i="2" s="1"/>
  <c r="A42" i="2"/>
  <c r="B42" i="2"/>
  <c r="C42" i="2" s="1"/>
  <c r="A43" i="2"/>
  <c r="B43" i="2"/>
  <c r="C43" i="2" s="1"/>
  <c r="A44" i="2"/>
  <c r="B44" i="2"/>
  <c r="C44" i="2" s="1"/>
  <c r="A45" i="2"/>
  <c r="B45" i="2"/>
  <c r="C45" i="2" s="1"/>
  <c r="A46" i="2"/>
  <c r="B46" i="2"/>
  <c r="C46" i="2" s="1"/>
  <c r="A47" i="2"/>
  <c r="B47" i="2"/>
  <c r="C47" i="2" s="1"/>
  <c r="A48" i="2"/>
  <c r="B48" i="2"/>
  <c r="C48" i="2" s="1"/>
  <c r="A49" i="2"/>
  <c r="B49" i="2"/>
  <c r="C49" i="2" s="1"/>
  <c r="A50" i="2"/>
  <c r="B50" i="2"/>
  <c r="C50" i="2" s="1"/>
  <c r="A51" i="2"/>
  <c r="B51" i="2"/>
  <c r="C51" i="2" s="1"/>
  <c r="A52" i="2"/>
  <c r="B52" i="2"/>
  <c r="C52" i="2" s="1"/>
  <c r="A53" i="2"/>
  <c r="B53" i="2"/>
  <c r="C53" i="2" s="1"/>
  <c r="A54" i="2"/>
  <c r="B54" i="2"/>
  <c r="C54" i="2" s="1"/>
  <c r="A55" i="2"/>
  <c r="B55" i="2"/>
  <c r="C55" i="2" s="1"/>
  <c r="A56" i="2"/>
  <c r="B56" i="2"/>
  <c r="C56" i="2" s="1"/>
  <c r="A57" i="2"/>
  <c r="B57" i="2"/>
  <c r="C57" i="2" s="1"/>
  <c r="A58" i="2"/>
  <c r="B58" i="2"/>
  <c r="C58" i="2" s="1"/>
  <c r="A59" i="2"/>
  <c r="B59" i="2"/>
  <c r="C59" i="2" s="1"/>
  <c r="A60" i="2"/>
  <c r="B60" i="2"/>
  <c r="C60" i="2" s="1"/>
  <c r="A61" i="2"/>
  <c r="B61" i="2"/>
  <c r="C61" i="2" s="1"/>
  <c r="A62" i="2"/>
  <c r="B62" i="2"/>
  <c r="C62" i="2" s="1"/>
  <c r="A63" i="2"/>
  <c r="B63" i="2"/>
  <c r="C63" i="2" s="1"/>
  <c r="A64" i="2"/>
  <c r="B64" i="2"/>
  <c r="C64" i="2" s="1"/>
  <c r="A65" i="2"/>
  <c r="B65" i="2"/>
  <c r="C65" i="2" s="1"/>
  <c r="A66" i="2"/>
  <c r="B66" i="2"/>
  <c r="C66" i="2" s="1"/>
  <c r="A67" i="2"/>
  <c r="B67" i="2"/>
  <c r="C67" i="2" s="1"/>
  <c r="A68" i="2"/>
  <c r="B68" i="2"/>
  <c r="C68" i="2" s="1"/>
  <c r="B69" i="2"/>
  <c r="C69" i="2" s="1"/>
  <c r="B70" i="2"/>
  <c r="C70" i="2" s="1"/>
  <c r="B7" i="2"/>
  <c r="A7" i="2"/>
  <c r="C7" i="2" l="1"/>
  <c r="D7" i="2"/>
  <c r="D8" i="2"/>
  <c r="C8" i="2"/>
  <c r="E11" i="5"/>
  <c r="F11" i="5"/>
  <c r="H11" i="5"/>
  <c r="D11" i="5"/>
  <c r="G11" i="5"/>
  <c r="H19" i="5"/>
  <c r="D19" i="5"/>
  <c r="G19" i="5"/>
  <c r="F19" i="5"/>
  <c r="E19" i="5"/>
  <c r="H25" i="5"/>
  <c r="D25" i="5"/>
  <c r="F25" i="5"/>
  <c r="E25" i="5"/>
  <c r="G25" i="5"/>
  <c r="F31" i="5"/>
  <c r="H31" i="5"/>
  <c r="D31" i="5"/>
  <c r="G31" i="5"/>
  <c r="E31" i="5"/>
  <c r="H37" i="5"/>
  <c r="D37" i="5"/>
  <c r="F37" i="5"/>
  <c r="G37" i="5"/>
  <c r="E37" i="5"/>
  <c r="H45" i="5"/>
  <c r="D45" i="5"/>
  <c r="F45" i="5"/>
  <c r="G45" i="5"/>
  <c r="E45" i="5"/>
  <c r="H49" i="5"/>
  <c r="D49" i="5"/>
  <c r="F49" i="5"/>
  <c r="E49" i="5"/>
  <c r="G49" i="5"/>
  <c r="F63" i="5"/>
  <c r="H63" i="5"/>
  <c r="D63" i="5"/>
  <c r="G63" i="5"/>
  <c r="E63" i="5"/>
  <c r="H8" i="5"/>
  <c r="D8" i="5"/>
  <c r="E8" i="5"/>
  <c r="G8" i="5"/>
  <c r="F8" i="5"/>
  <c r="F10" i="5"/>
  <c r="E10" i="5"/>
  <c r="G10" i="5"/>
  <c r="H10" i="5"/>
  <c r="D10" i="5"/>
  <c r="H12" i="5"/>
  <c r="D12" i="5"/>
  <c r="G12" i="5"/>
  <c r="F12" i="5"/>
  <c r="E12" i="5"/>
  <c r="F14" i="5"/>
  <c r="G14" i="5"/>
  <c r="E14" i="5"/>
  <c r="H14" i="5"/>
  <c r="D14" i="5"/>
  <c r="H16" i="5"/>
  <c r="D16" i="5"/>
  <c r="G16" i="5"/>
  <c r="E16" i="5"/>
  <c r="F16" i="5"/>
  <c r="E18" i="5"/>
  <c r="G18" i="5"/>
  <c r="F18" i="5"/>
  <c r="H18" i="5"/>
  <c r="D18" i="5"/>
  <c r="G20" i="5"/>
  <c r="H20" i="5"/>
  <c r="F20" i="5"/>
  <c r="E20" i="5"/>
  <c r="D20" i="5"/>
  <c r="G22" i="5"/>
  <c r="E22" i="5"/>
  <c r="D22" i="5"/>
  <c r="F22" i="5"/>
  <c r="H22" i="5"/>
  <c r="E24" i="5"/>
  <c r="G24" i="5"/>
  <c r="H24" i="5"/>
  <c r="F24" i="5"/>
  <c r="D24" i="5"/>
  <c r="G26" i="5"/>
  <c r="E26" i="5"/>
  <c r="H26" i="5"/>
  <c r="F26" i="5"/>
  <c r="D26" i="5"/>
  <c r="E28" i="5"/>
  <c r="G28" i="5"/>
  <c r="F28" i="5"/>
  <c r="D28" i="5"/>
  <c r="H28" i="5"/>
  <c r="G30" i="5"/>
  <c r="E30" i="5"/>
  <c r="D30" i="5"/>
  <c r="F30" i="5"/>
  <c r="H30" i="5"/>
  <c r="E32" i="5"/>
  <c r="G32" i="5"/>
  <c r="D32" i="5"/>
  <c r="H32" i="5"/>
  <c r="F32" i="5"/>
  <c r="G34" i="5"/>
  <c r="E34" i="5"/>
  <c r="H34" i="5"/>
  <c r="F34" i="5"/>
  <c r="D34" i="5"/>
  <c r="E36" i="5"/>
  <c r="G36" i="5"/>
  <c r="F36" i="5"/>
  <c r="H36" i="5"/>
  <c r="D36" i="5"/>
  <c r="G38" i="5"/>
  <c r="E38" i="5"/>
  <c r="D38" i="5"/>
  <c r="F38" i="5"/>
  <c r="H38" i="5"/>
  <c r="E40" i="5"/>
  <c r="G40" i="5"/>
  <c r="D40" i="5"/>
  <c r="H40" i="5"/>
  <c r="F40" i="5"/>
  <c r="G42" i="5"/>
  <c r="E42" i="5"/>
  <c r="H42" i="5"/>
  <c r="F42" i="5"/>
  <c r="D42" i="5"/>
  <c r="E44" i="5"/>
  <c r="G44" i="5"/>
  <c r="F44" i="5"/>
  <c r="H44" i="5"/>
  <c r="D44" i="5"/>
  <c r="G46" i="5"/>
  <c r="E46" i="5"/>
  <c r="D46" i="5"/>
  <c r="H46" i="5"/>
  <c r="F46" i="5"/>
  <c r="E48" i="5"/>
  <c r="G48" i="5"/>
  <c r="H48" i="5"/>
  <c r="D48" i="5"/>
  <c r="F48" i="5"/>
  <c r="G50" i="5"/>
  <c r="E50" i="5"/>
  <c r="H50" i="5"/>
  <c r="F50" i="5"/>
  <c r="D50" i="5"/>
  <c r="E52" i="5"/>
  <c r="G52" i="5"/>
  <c r="F52" i="5"/>
  <c r="D52" i="5"/>
  <c r="H52" i="5"/>
  <c r="G54" i="5"/>
  <c r="E54" i="5"/>
  <c r="D54" i="5"/>
  <c r="F54" i="5"/>
  <c r="H54" i="5"/>
  <c r="E56" i="5"/>
  <c r="G56" i="5"/>
  <c r="D56" i="5"/>
  <c r="H56" i="5"/>
  <c r="F56" i="5"/>
  <c r="G58" i="5"/>
  <c r="E58" i="5"/>
  <c r="H58" i="5"/>
  <c r="F58" i="5"/>
  <c r="D58" i="5"/>
  <c r="E60" i="5"/>
  <c r="G60" i="5"/>
  <c r="F60" i="5"/>
  <c r="D60" i="5"/>
  <c r="H60" i="5"/>
  <c r="G62" i="5"/>
  <c r="E62" i="5"/>
  <c r="D62" i="5"/>
  <c r="F62" i="5"/>
  <c r="H62" i="5"/>
  <c r="E64" i="5"/>
  <c r="G64" i="5"/>
  <c r="H64" i="5"/>
  <c r="F64" i="5"/>
  <c r="D64" i="5"/>
  <c r="G66" i="5"/>
  <c r="E66" i="5"/>
  <c r="H66" i="5"/>
  <c r="F66" i="5"/>
  <c r="D66" i="5"/>
  <c r="E68" i="5"/>
  <c r="G68" i="5"/>
  <c r="F68" i="5"/>
  <c r="D68" i="5"/>
  <c r="H68" i="5"/>
  <c r="G13" i="5"/>
  <c r="F13" i="5"/>
  <c r="H13" i="5"/>
  <c r="D13" i="5"/>
  <c r="E13" i="5"/>
  <c r="H21" i="5"/>
  <c r="F21" i="5"/>
  <c r="D21" i="5"/>
  <c r="G21" i="5"/>
  <c r="E21" i="5"/>
  <c r="H33" i="5"/>
  <c r="D33" i="5"/>
  <c r="F33" i="5"/>
  <c r="E33" i="5"/>
  <c r="G33" i="5"/>
  <c r="F43" i="5"/>
  <c r="H43" i="5"/>
  <c r="D43" i="5"/>
  <c r="E43" i="5"/>
  <c r="G43" i="5"/>
  <c r="F59" i="5"/>
  <c r="H59" i="5"/>
  <c r="D59" i="5"/>
  <c r="G59" i="5"/>
  <c r="E59" i="5"/>
  <c r="E7" i="5"/>
  <c r="H7" i="5"/>
  <c r="D7" i="5"/>
  <c r="G7" i="5"/>
  <c r="F7" i="5"/>
  <c r="G17" i="5"/>
  <c r="H17" i="5"/>
  <c r="F17" i="5"/>
  <c r="E17" i="5"/>
  <c r="D17" i="5"/>
  <c r="F27" i="5"/>
  <c r="H27" i="5"/>
  <c r="D27" i="5"/>
  <c r="E27" i="5"/>
  <c r="G27" i="5"/>
  <c r="F35" i="5"/>
  <c r="H35" i="5"/>
  <c r="D35" i="5"/>
  <c r="G35" i="5"/>
  <c r="E35" i="5"/>
  <c r="H41" i="5"/>
  <c r="D41" i="5"/>
  <c r="F41" i="5"/>
  <c r="E41" i="5"/>
  <c r="G41" i="5"/>
  <c r="F47" i="5"/>
  <c r="H47" i="5"/>
  <c r="D47" i="5"/>
  <c r="G47" i="5"/>
  <c r="E47" i="5"/>
  <c r="F51" i="5"/>
  <c r="H51" i="5"/>
  <c r="D51" i="5"/>
  <c r="G51" i="5"/>
  <c r="E51" i="5"/>
  <c r="H53" i="5"/>
  <c r="D53" i="5"/>
  <c r="F53" i="5"/>
  <c r="G53" i="5"/>
  <c r="E53" i="5"/>
  <c r="F55" i="5"/>
  <c r="H55" i="5"/>
  <c r="D55" i="5"/>
  <c r="G55" i="5"/>
  <c r="E55" i="5"/>
  <c r="H57" i="5"/>
  <c r="D57" i="5"/>
  <c r="F57" i="5"/>
  <c r="E57" i="5"/>
  <c r="G57" i="5"/>
  <c r="H65" i="5"/>
  <c r="D65" i="5"/>
  <c r="F65" i="5"/>
  <c r="E65" i="5"/>
  <c r="G65" i="5"/>
  <c r="F67" i="5"/>
  <c r="H67" i="5"/>
  <c r="D67" i="5"/>
  <c r="E67" i="5"/>
  <c r="G67" i="5"/>
  <c r="G9" i="5"/>
  <c r="F9" i="5"/>
  <c r="D9" i="5"/>
  <c r="E9" i="5"/>
  <c r="H9" i="5"/>
  <c r="E15" i="5"/>
  <c r="H15" i="5"/>
  <c r="D15" i="5"/>
  <c r="G15" i="5"/>
  <c r="F15" i="5"/>
  <c r="F23" i="5"/>
  <c r="H23" i="5"/>
  <c r="D23" i="5"/>
  <c r="G23" i="5"/>
  <c r="E23" i="5"/>
  <c r="H29" i="5"/>
  <c r="D29" i="5"/>
  <c r="F29" i="5"/>
  <c r="G29" i="5"/>
  <c r="E29" i="5"/>
  <c r="F39" i="5"/>
  <c r="H39" i="5"/>
  <c r="D39" i="5"/>
  <c r="G39" i="5"/>
  <c r="E39" i="5"/>
  <c r="H61" i="5"/>
  <c r="D61" i="5"/>
  <c r="F61" i="5"/>
  <c r="G61" i="5"/>
  <c r="E61" i="5"/>
  <c r="X9" i="4"/>
  <c r="T9" i="4"/>
  <c r="P9" i="4"/>
  <c r="L9" i="4"/>
  <c r="H9" i="4"/>
  <c r="V9" i="4"/>
  <c r="N9" i="4"/>
  <c r="F9" i="4"/>
  <c r="AA9" i="4"/>
  <c r="W9" i="4"/>
  <c r="S9" i="4"/>
  <c r="O9" i="4"/>
  <c r="K9" i="4"/>
  <c r="G9" i="4"/>
  <c r="D9" i="4"/>
  <c r="Z9" i="4"/>
  <c r="R9" i="4"/>
  <c r="J9" i="4"/>
  <c r="Y9" i="4"/>
  <c r="U9" i="4"/>
  <c r="Q9" i="4"/>
  <c r="M9" i="4"/>
  <c r="I9" i="4"/>
  <c r="E9" i="4"/>
  <c r="Z7" i="4"/>
  <c r="V7" i="4"/>
  <c r="R7" i="4"/>
  <c r="N7" i="4"/>
  <c r="J7" i="4"/>
  <c r="F7" i="4"/>
  <c r="X7" i="4"/>
  <c r="P7" i="4"/>
  <c r="Y7" i="4"/>
  <c r="U7" i="4"/>
  <c r="Q7" i="4"/>
  <c r="M7" i="4"/>
  <c r="I7" i="4"/>
  <c r="E7" i="4"/>
  <c r="T7" i="4"/>
  <c r="H7" i="4"/>
  <c r="AA7" i="4"/>
  <c r="W7" i="4"/>
  <c r="S7" i="4"/>
  <c r="O7" i="4"/>
  <c r="K7" i="4"/>
  <c r="G7" i="4"/>
  <c r="D7" i="4"/>
  <c r="L7" i="4"/>
  <c r="X13" i="4"/>
  <c r="T13" i="4"/>
  <c r="P13" i="4"/>
  <c r="L13" i="4"/>
  <c r="H13" i="4"/>
  <c r="Z13" i="4"/>
  <c r="V13" i="4"/>
  <c r="N13" i="4"/>
  <c r="F13" i="4"/>
  <c r="AA13" i="4"/>
  <c r="W13" i="4"/>
  <c r="S13" i="4"/>
  <c r="O13" i="4"/>
  <c r="K13" i="4"/>
  <c r="G13" i="4"/>
  <c r="D13" i="4"/>
  <c r="R13" i="4"/>
  <c r="J13" i="4"/>
  <c r="Y13" i="4"/>
  <c r="U13" i="4"/>
  <c r="Q13" i="4"/>
  <c r="M13" i="4"/>
  <c r="I13" i="4"/>
  <c r="E13" i="4"/>
  <c r="Z11" i="4"/>
  <c r="V11" i="4"/>
  <c r="R11" i="4"/>
  <c r="N11" i="4"/>
  <c r="J11" i="4"/>
  <c r="F11" i="4"/>
  <c r="X11" i="4"/>
  <c r="P11" i="4"/>
  <c r="H11" i="4"/>
  <c r="Y11" i="4"/>
  <c r="U11" i="4"/>
  <c r="Q11" i="4"/>
  <c r="M11" i="4"/>
  <c r="I11" i="4"/>
  <c r="E11" i="4"/>
  <c r="T11" i="4"/>
  <c r="L11" i="4"/>
  <c r="AA11" i="4"/>
  <c r="W11" i="4"/>
  <c r="S11" i="4"/>
  <c r="O11" i="4"/>
  <c r="K11" i="4"/>
  <c r="G11" i="4"/>
  <c r="D11" i="4"/>
  <c r="Z15" i="4"/>
  <c r="V15" i="4"/>
  <c r="R15" i="4"/>
  <c r="N15" i="4"/>
  <c r="J15" i="4"/>
  <c r="F15" i="4"/>
  <c r="X15" i="4"/>
  <c r="P15" i="4"/>
  <c r="L15" i="4"/>
  <c r="Y15" i="4"/>
  <c r="U15" i="4"/>
  <c r="Q15" i="4"/>
  <c r="M15" i="4"/>
  <c r="I15" i="4"/>
  <c r="E15" i="4"/>
  <c r="T15" i="4"/>
  <c r="H15" i="4"/>
  <c r="AA15" i="4"/>
  <c r="W15" i="4"/>
  <c r="S15" i="4"/>
  <c r="O15" i="4"/>
  <c r="K15" i="4"/>
  <c r="G15" i="4"/>
  <c r="D15" i="4"/>
  <c r="AA12" i="4"/>
  <c r="W12" i="4"/>
  <c r="S12" i="4"/>
  <c r="O12" i="4"/>
  <c r="K12" i="4"/>
  <c r="G12" i="4"/>
  <c r="Q12" i="4"/>
  <c r="I12" i="4"/>
  <c r="Z12" i="4"/>
  <c r="V12" i="4"/>
  <c r="R12" i="4"/>
  <c r="N12" i="4"/>
  <c r="J12" i="4"/>
  <c r="F12" i="4"/>
  <c r="Y12" i="4"/>
  <c r="U12" i="4"/>
  <c r="M12" i="4"/>
  <c r="E12" i="4"/>
  <c r="X12" i="4"/>
  <c r="T12" i="4"/>
  <c r="P12" i="4"/>
  <c r="L12" i="4"/>
  <c r="H12" i="4"/>
  <c r="D12" i="4"/>
  <c r="Y10" i="4"/>
  <c r="U10" i="4"/>
  <c r="Q10" i="4"/>
  <c r="M10" i="4"/>
  <c r="I10" i="4"/>
  <c r="E10" i="4"/>
  <c r="D10" i="4"/>
  <c r="W10" i="4"/>
  <c r="S10" i="4"/>
  <c r="G10" i="4"/>
  <c r="X10" i="4"/>
  <c r="T10" i="4"/>
  <c r="P10" i="4"/>
  <c r="L10" i="4"/>
  <c r="H10" i="4"/>
  <c r="AA10" i="4"/>
  <c r="K10" i="4"/>
  <c r="Z10" i="4"/>
  <c r="V10" i="4"/>
  <c r="R10" i="4"/>
  <c r="N10" i="4"/>
  <c r="J10" i="4"/>
  <c r="F10" i="4"/>
  <c r="O10" i="4"/>
  <c r="R8" i="1"/>
  <c r="N8" i="1"/>
  <c r="J8" i="1"/>
  <c r="F8" i="1"/>
  <c r="U8" i="1"/>
  <c r="Q8" i="1"/>
  <c r="M8" i="1"/>
  <c r="I8" i="1"/>
  <c r="E8" i="1"/>
  <c r="T8" i="1"/>
  <c r="P8" i="1"/>
  <c r="L8" i="1"/>
  <c r="H8" i="1"/>
  <c r="D8" i="1"/>
  <c r="S8" i="1"/>
  <c r="O8" i="1"/>
  <c r="K8" i="1"/>
  <c r="G8" i="1"/>
  <c r="R10" i="1"/>
  <c r="N10" i="1"/>
  <c r="J10" i="1"/>
  <c r="F10" i="1"/>
  <c r="U10" i="1"/>
  <c r="Q10" i="1"/>
  <c r="M10" i="1"/>
  <c r="I10" i="1"/>
  <c r="E10" i="1"/>
  <c r="T10" i="1"/>
  <c r="P10" i="1"/>
  <c r="L10" i="1"/>
  <c r="H10" i="1"/>
  <c r="D10" i="1"/>
  <c r="S10" i="1"/>
  <c r="O10" i="1"/>
  <c r="K10" i="1"/>
  <c r="G10" i="1"/>
  <c r="R12" i="1"/>
  <c r="N12" i="1"/>
  <c r="J12" i="1"/>
  <c r="F12" i="1"/>
  <c r="S12" i="1"/>
  <c r="M12" i="1"/>
  <c r="H12" i="1"/>
  <c r="Q12" i="1"/>
  <c r="L12" i="1"/>
  <c r="G12" i="1"/>
  <c r="U12" i="1"/>
  <c r="P12" i="1"/>
  <c r="K12" i="1"/>
  <c r="E12" i="1"/>
  <c r="T12" i="1"/>
  <c r="O12" i="1"/>
  <c r="I12" i="1"/>
  <c r="D12" i="1"/>
  <c r="R14" i="1"/>
  <c r="N14" i="1"/>
  <c r="J14" i="1"/>
  <c r="F14" i="1"/>
  <c r="T14" i="1"/>
  <c r="O14" i="1"/>
  <c r="I14" i="1"/>
  <c r="D14" i="1"/>
  <c r="S14" i="1"/>
  <c r="M14" i="1"/>
  <c r="H14" i="1"/>
  <c r="Q14" i="1"/>
  <c r="L14" i="1"/>
  <c r="G14" i="1"/>
  <c r="U14" i="1"/>
  <c r="P14" i="1"/>
  <c r="K14" i="1"/>
  <c r="E14" i="1"/>
  <c r="R16" i="1"/>
  <c r="N16" i="1"/>
  <c r="J16" i="1"/>
  <c r="F16" i="1"/>
  <c r="S16" i="1"/>
  <c r="P16" i="1"/>
  <c r="K16" i="1"/>
  <c r="E16" i="1"/>
  <c r="U16" i="1"/>
  <c r="O16" i="1"/>
  <c r="I16" i="1"/>
  <c r="D16" i="1"/>
  <c r="T16" i="1"/>
  <c r="M16" i="1"/>
  <c r="H16" i="1"/>
  <c r="Q16" i="1"/>
  <c r="L16" i="1"/>
  <c r="G16" i="1"/>
  <c r="R18" i="1"/>
  <c r="N18" i="1"/>
  <c r="J18" i="1"/>
  <c r="F18" i="1"/>
  <c r="U18" i="1"/>
  <c r="Q18" i="1"/>
  <c r="M18" i="1"/>
  <c r="I18" i="1"/>
  <c r="E18" i="1"/>
  <c r="S18" i="1"/>
  <c r="O18" i="1"/>
  <c r="K18" i="1"/>
  <c r="G18" i="1"/>
  <c r="P18" i="1"/>
  <c r="L18" i="1"/>
  <c r="H18" i="1"/>
  <c r="T18" i="1"/>
  <c r="D18" i="1"/>
  <c r="R20" i="1"/>
  <c r="N20" i="1"/>
  <c r="J20" i="1"/>
  <c r="F20" i="1"/>
  <c r="U20" i="1"/>
  <c r="Q20" i="1"/>
  <c r="M20" i="1"/>
  <c r="I20" i="1"/>
  <c r="E20" i="1"/>
  <c r="S20" i="1"/>
  <c r="O20" i="1"/>
  <c r="K20" i="1"/>
  <c r="G20" i="1"/>
  <c r="L20" i="1"/>
  <c r="H20" i="1"/>
  <c r="T20" i="1"/>
  <c r="D20" i="1"/>
  <c r="P20" i="1"/>
  <c r="R22" i="1"/>
  <c r="N22" i="1"/>
  <c r="J22" i="1"/>
  <c r="F22" i="1"/>
  <c r="U22" i="1"/>
  <c r="Q22" i="1"/>
  <c r="M22" i="1"/>
  <c r="I22" i="1"/>
  <c r="E22" i="1"/>
  <c r="S22" i="1"/>
  <c r="O22" i="1"/>
  <c r="K22" i="1"/>
  <c r="G22" i="1"/>
  <c r="H22" i="1"/>
  <c r="T22" i="1"/>
  <c r="D22" i="1"/>
  <c r="P22" i="1"/>
  <c r="L22" i="1"/>
  <c r="R24" i="1"/>
  <c r="N24" i="1"/>
  <c r="J24" i="1"/>
  <c r="F24" i="1"/>
  <c r="U24" i="1"/>
  <c r="Q24" i="1"/>
  <c r="M24" i="1"/>
  <c r="I24" i="1"/>
  <c r="E24" i="1"/>
  <c r="T24" i="1"/>
  <c r="P24" i="1"/>
  <c r="L24" i="1"/>
  <c r="H24" i="1"/>
  <c r="D24" i="1"/>
  <c r="S24" i="1"/>
  <c r="O24" i="1"/>
  <c r="K24" i="1"/>
  <c r="G24" i="1"/>
  <c r="R26" i="1"/>
  <c r="N26" i="1"/>
  <c r="J26" i="1"/>
  <c r="F26" i="1"/>
  <c r="U26" i="1"/>
  <c r="Q26" i="1"/>
  <c r="M26" i="1"/>
  <c r="I26" i="1"/>
  <c r="E26" i="1"/>
  <c r="T26" i="1"/>
  <c r="P26" i="1"/>
  <c r="L26" i="1"/>
  <c r="H26" i="1"/>
  <c r="D26" i="1"/>
  <c r="S26" i="1"/>
  <c r="O26" i="1"/>
  <c r="K26" i="1"/>
  <c r="G26" i="1"/>
  <c r="R28" i="1"/>
  <c r="N28" i="1"/>
  <c r="J28" i="1"/>
  <c r="F28" i="1"/>
  <c r="U28" i="1"/>
  <c r="Q28" i="1"/>
  <c r="M28" i="1"/>
  <c r="I28" i="1"/>
  <c r="E28" i="1"/>
  <c r="T28" i="1"/>
  <c r="P28" i="1"/>
  <c r="L28" i="1"/>
  <c r="H28" i="1"/>
  <c r="D28" i="1"/>
  <c r="S28" i="1"/>
  <c r="O28" i="1"/>
  <c r="K28" i="1"/>
  <c r="G28" i="1"/>
  <c r="R30" i="1"/>
  <c r="N30" i="1"/>
  <c r="J30" i="1"/>
  <c r="F30" i="1"/>
  <c r="U30" i="1"/>
  <c r="Q30" i="1"/>
  <c r="M30" i="1"/>
  <c r="I30" i="1"/>
  <c r="E30" i="1"/>
  <c r="T30" i="1"/>
  <c r="P30" i="1"/>
  <c r="L30" i="1"/>
  <c r="H30" i="1"/>
  <c r="D30" i="1"/>
  <c r="S30" i="1"/>
  <c r="O30" i="1"/>
  <c r="K30" i="1"/>
  <c r="G30" i="1"/>
  <c r="R32" i="1"/>
  <c r="N32" i="1"/>
  <c r="J32" i="1"/>
  <c r="F32" i="1"/>
  <c r="U32" i="1"/>
  <c r="Q32" i="1"/>
  <c r="M32" i="1"/>
  <c r="I32" i="1"/>
  <c r="E32" i="1"/>
  <c r="T32" i="1"/>
  <c r="P32" i="1"/>
  <c r="L32" i="1"/>
  <c r="H32" i="1"/>
  <c r="D32" i="1"/>
  <c r="S32" i="1"/>
  <c r="O32" i="1"/>
  <c r="K32" i="1"/>
  <c r="G32" i="1"/>
  <c r="R34" i="1"/>
  <c r="N34" i="1"/>
  <c r="J34" i="1"/>
  <c r="F34" i="1"/>
  <c r="Q34" i="1"/>
  <c r="L34" i="1"/>
  <c r="G34" i="1"/>
  <c r="U34" i="1"/>
  <c r="P34" i="1"/>
  <c r="K34" i="1"/>
  <c r="E34" i="1"/>
  <c r="T34" i="1"/>
  <c r="O34" i="1"/>
  <c r="I34" i="1"/>
  <c r="D34" i="1"/>
  <c r="S34" i="1"/>
  <c r="M34" i="1"/>
  <c r="H34" i="1"/>
  <c r="R36" i="1"/>
  <c r="N36" i="1"/>
  <c r="J36" i="1"/>
  <c r="F36" i="1"/>
  <c r="S36" i="1"/>
  <c r="M36" i="1"/>
  <c r="H36" i="1"/>
  <c r="Q36" i="1"/>
  <c r="L36" i="1"/>
  <c r="G36" i="1"/>
  <c r="U36" i="1"/>
  <c r="P36" i="1"/>
  <c r="K36" i="1"/>
  <c r="E36" i="1"/>
  <c r="T36" i="1"/>
  <c r="O36" i="1"/>
  <c r="I36" i="1"/>
  <c r="D36" i="1"/>
  <c r="R38" i="1"/>
  <c r="N38" i="1"/>
  <c r="J38" i="1"/>
  <c r="F38" i="1"/>
  <c r="T38" i="1"/>
  <c r="O38" i="1"/>
  <c r="I38" i="1"/>
  <c r="D38" i="1"/>
  <c r="S38" i="1"/>
  <c r="M38" i="1"/>
  <c r="H38" i="1"/>
  <c r="Q38" i="1"/>
  <c r="L38" i="1"/>
  <c r="G38" i="1"/>
  <c r="U38" i="1"/>
  <c r="P38" i="1"/>
  <c r="K38" i="1"/>
  <c r="E38" i="1"/>
  <c r="R40" i="1"/>
  <c r="N40" i="1"/>
  <c r="J40" i="1"/>
  <c r="F40" i="1"/>
  <c r="U40" i="1"/>
  <c r="P40" i="1"/>
  <c r="K40" i="1"/>
  <c r="E40" i="1"/>
  <c r="T40" i="1"/>
  <c r="O40" i="1"/>
  <c r="I40" i="1"/>
  <c r="D40" i="1"/>
  <c r="S40" i="1"/>
  <c r="M40" i="1"/>
  <c r="H40" i="1"/>
  <c r="Q40" i="1"/>
  <c r="L40" i="1"/>
  <c r="G40" i="1"/>
  <c r="R42" i="1"/>
  <c r="N42" i="1"/>
  <c r="J42" i="1"/>
  <c r="F42" i="1"/>
  <c r="U42" i="1"/>
  <c r="Q42" i="1"/>
  <c r="M42" i="1"/>
  <c r="I42" i="1"/>
  <c r="E42" i="1"/>
  <c r="S42" i="1"/>
  <c r="O42" i="1"/>
  <c r="K42" i="1"/>
  <c r="G42" i="1"/>
  <c r="T42" i="1"/>
  <c r="D42" i="1"/>
  <c r="P42" i="1"/>
  <c r="L42" i="1"/>
  <c r="H42" i="1"/>
  <c r="R44" i="1"/>
  <c r="N44" i="1"/>
  <c r="J44" i="1"/>
  <c r="F44" i="1"/>
  <c r="U44" i="1"/>
  <c r="Q44" i="1"/>
  <c r="M44" i="1"/>
  <c r="I44" i="1"/>
  <c r="E44" i="1"/>
  <c r="S44" i="1"/>
  <c r="O44" i="1"/>
  <c r="K44" i="1"/>
  <c r="G44" i="1"/>
  <c r="P44" i="1"/>
  <c r="L44" i="1"/>
  <c r="H44" i="1"/>
  <c r="T44" i="1"/>
  <c r="D44" i="1"/>
  <c r="R46" i="1"/>
  <c r="N46" i="1"/>
  <c r="J46" i="1"/>
  <c r="F46" i="1"/>
  <c r="U46" i="1"/>
  <c r="Q46" i="1"/>
  <c r="M46" i="1"/>
  <c r="I46" i="1"/>
  <c r="E46" i="1"/>
  <c r="S46" i="1"/>
  <c r="O46" i="1"/>
  <c r="K46" i="1"/>
  <c r="G46" i="1"/>
  <c r="L46" i="1"/>
  <c r="H46" i="1"/>
  <c r="T46" i="1"/>
  <c r="D46" i="1"/>
  <c r="P46" i="1"/>
  <c r="R48" i="1"/>
  <c r="N48" i="1"/>
  <c r="J48" i="1"/>
  <c r="F48" i="1"/>
  <c r="U48" i="1"/>
  <c r="Q48" i="1"/>
  <c r="M48" i="1"/>
  <c r="I48" i="1"/>
  <c r="E48" i="1"/>
  <c r="S48" i="1"/>
  <c r="O48" i="1"/>
  <c r="K48" i="1"/>
  <c r="G48" i="1"/>
  <c r="H48" i="1"/>
  <c r="T48" i="1"/>
  <c r="D48" i="1"/>
  <c r="P48" i="1"/>
  <c r="L48" i="1"/>
  <c r="R50" i="1"/>
  <c r="N50" i="1"/>
  <c r="J50" i="1"/>
  <c r="F50" i="1"/>
  <c r="U50" i="1"/>
  <c r="Q50" i="1"/>
  <c r="M50" i="1"/>
  <c r="I50" i="1"/>
  <c r="E50" i="1"/>
  <c r="S50" i="1"/>
  <c r="O50" i="1"/>
  <c r="K50" i="1"/>
  <c r="G50" i="1"/>
  <c r="T50" i="1"/>
  <c r="D50" i="1"/>
  <c r="P50" i="1"/>
  <c r="L50" i="1"/>
  <c r="H50" i="1"/>
  <c r="R52" i="1"/>
  <c r="N52" i="1"/>
  <c r="J52" i="1"/>
  <c r="F52" i="1"/>
  <c r="U52" i="1"/>
  <c r="Q52" i="1"/>
  <c r="M52" i="1"/>
  <c r="I52" i="1"/>
  <c r="E52" i="1"/>
  <c r="T52" i="1"/>
  <c r="P52" i="1"/>
  <c r="L52" i="1"/>
  <c r="H52" i="1"/>
  <c r="D52" i="1"/>
  <c r="S52" i="1"/>
  <c r="O52" i="1"/>
  <c r="K52" i="1"/>
  <c r="G52" i="1"/>
  <c r="R54" i="1"/>
  <c r="N54" i="1"/>
  <c r="J54" i="1"/>
  <c r="F54" i="1"/>
  <c r="U54" i="1"/>
  <c r="Q54" i="1"/>
  <c r="M54" i="1"/>
  <c r="I54" i="1"/>
  <c r="E54" i="1"/>
  <c r="T54" i="1"/>
  <c r="P54" i="1"/>
  <c r="L54" i="1"/>
  <c r="H54" i="1"/>
  <c r="D54" i="1"/>
  <c r="S54" i="1"/>
  <c r="O54" i="1"/>
  <c r="K54" i="1"/>
  <c r="G54" i="1"/>
  <c r="R56" i="1"/>
  <c r="N56" i="1"/>
  <c r="J56" i="1"/>
  <c r="F56" i="1"/>
  <c r="U56" i="1"/>
  <c r="Q56" i="1"/>
  <c r="M56" i="1"/>
  <c r="I56" i="1"/>
  <c r="E56" i="1"/>
  <c r="T56" i="1"/>
  <c r="P56" i="1"/>
  <c r="L56" i="1"/>
  <c r="H56" i="1"/>
  <c r="D56" i="1"/>
  <c r="S56" i="1"/>
  <c r="O56" i="1"/>
  <c r="K56" i="1"/>
  <c r="G56" i="1"/>
  <c r="R58" i="1"/>
  <c r="N58" i="1"/>
  <c r="J58" i="1"/>
  <c r="F58" i="1"/>
  <c r="U58" i="1"/>
  <c r="Q58" i="1"/>
  <c r="M58" i="1"/>
  <c r="I58" i="1"/>
  <c r="E58" i="1"/>
  <c r="T58" i="1"/>
  <c r="P58" i="1"/>
  <c r="L58" i="1"/>
  <c r="H58" i="1"/>
  <c r="D58" i="1"/>
  <c r="S58" i="1"/>
  <c r="O58" i="1"/>
  <c r="K58" i="1"/>
  <c r="G58" i="1"/>
  <c r="R60" i="1"/>
  <c r="N60" i="1"/>
  <c r="J60" i="1"/>
  <c r="F60" i="1"/>
  <c r="U60" i="1"/>
  <c r="Q60" i="1"/>
  <c r="M60" i="1"/>
  <c r="I60" i="1"/>
  <c r="E60" i="1"/>
  <c r="T60" i="1"/>
  <c r="P60" i="1"/>
  <c r="L60" i="1"/>
  <c r="H60" i="1"/>
  <c r="D60" i="1"/>
  <c r="S60" i="1"/>
  <c r="O60" i="1"/>
  <c r="K60" i="1"/>
  <c r="G60" i="1"/>
  <c r="R62" i="1"/>
  <c r="N62" i="1"/>
  <c r="J62" i="1"/>
  <c r="F62" i="1"/>
  <c r="U62" i="1"/>
  <c r="Q62" i="1"/>
  <c r="M62" i="1"/>
  <c r="I62" i="1"/>
  <c r="E62" i="1"/>
  <c r="T62" i="1"/>
  <c r="P62" i="1"/>
  <c r="L62" i="1"/>
  <c r="H62" i="1"/>
  <c r="D62" i="1"/>
  <c r="S62" i="1"/>
  <c r="O62" i="1"/>
  <c r="K62" i="1"/>
  <c r="G62" i="1"/>
  <c r="R64" i="1"/>
  <c r="N64" i="1"/>
  <c r="J64" i="1"/>
  <c r="F64" i="1"/>
  <c r="U64" i="1"/>
  <c r="Q64" i="1"/>
  <c r="M64" i="1"/>
  <c r="I64" i="1"/>
  <c r="E64" i="1"/>
  <c r="T64" i="1"/>
  <c r="P64" i="1"/>
  <c r="L64" i="1"/>
  <c r="H64" i="1"/>
  <c r="D64" i="1"/>
  <c r="S64" i="1"/>
  <c r="O64" i="1"/>
  <c r="K64" i="1"/>
  <c r="G64" i="1"/>
  <c r="U66" i="1"/>
  <c r="Q66" i="1"/>
  <c r="M66" i="1"/>
  <c r="I66" i="1"/>
  <c r="T66" i="1"/>
  <c r="P66" i="1"/>
  <c r="L66" i="1"/>
  <c r="H66" i="1"/>
  <c r="R66" i="1"/>
  <c r="N66" i="1"/>
  <c r="J66" i="1"/>
  <c r="F66" i="1"/>
  <c r="G66" i="1"/>
  <c r="S66" i="1"/>
  <c r="E66" i="1"/>
  <c r="O66" i="1"/>
  <c r="D66" i="1"/>
  <c r="K66" i="1"/>
  <c r="U68" i="1"/>
  <c r="Q68" i="1"/>
  <c r="M68" i="1"/>
  <c r="I68" i="1"/>
  <c r="E68" i="1"/>
  <c r="T68" i="1"/>
  <c r="P68" i="1"/>
  <c r="L68" i="1"/>
  <c r="H68" i="1"/>
  <c r="D68" i="1"/>
  <c r="R68" i="1"/>
  <c r="N68" i="1"/>
  <c r="J68" i="1"/>
  <c r="F68" i="1"/>
  <c r="S68" i="1"/>
  <c r="O68" i="1"/>
  <c r="K68" i="1"/>
  <c r="G68" i="1"/>
  <c r="U70" i="1"/>
  <c r="Q70" i="1"/>
  <c r="M70" i="1"/>
  <c r="I70" i="1"/>
  <c r="E70" i="1"/>
  <c r="T70" i="1"/>
  <c r="P70" i="1"/>
  <c r="L70" i="1"/>
  <c r="H70" i="1"/>
  <c r="D70" i="1"/>
  <c r="R70" i="1"/>
  <c r="N70" i="1"/>
  <c r="J70" i="1"/>
  <c r="F70" i="1"/>
  <c r="O70" i="1"/>
  <c r="K70" i="1"/>
  <c r="G70" i="1"/>
  <c r="S70" i="1"/>
  <c r="T7" i="1"/>
  <c r="P7" i="1"/>
  <c r="L7" i="1"/>
  <c r="H7" i="1"/>
  <c r="D7" i="1"/>
  <c r="S7" i="1"/>
  <c r="O7" i="1"/>
  <c r="K7" i="1"/>
  <c r="G7" i="1"/>
  <c r="R7" i="1"/>
  <c r="N7" i="1"/>
  <c r="J7" i="1"/>
  <c r="F7" i="1"/>
  <c r="U7" i="1"/>
  <c r="Q7" i="1"/>
  <c r="M7" i="1"/>
  <c r="I7" i="1"/>
  <c r="E7" i="1"/>
  <c r="T9" i="1"/>
  <c r="P9" i="1"/>
  <c r="L9" i="1"/>
  <c r="H9" i="1"/>
  <c r="D9" i="1"/>
  <c r="S9" i="1"/>
  <c r="O9" i="1"/>
  <c r="K9" i="1"/>
  <c r="G9" i="1"/>
  <c r="R9" i="1"/>
  <c r="N9" i="1"/>
  <c r="J9" i="1"/>
  <c r="F9" i="1"/>
  <c r="U9" i="1"/>
  <c r="Q9" i="1"/>
  <c r="M9" i="1"/>
  <c r="I9" i="1"/>
  <c r="E9" i="1"/>
  <c r="T11" i="1"/>
  <c r="U11" i="1"/>
  <c r="P11" i="1"/>
  <c r="L11" i="1"/>
  <c r="H11" i="1"/>
  <c r="D11" i="1"/>
  <c r="S11" i="1"/>
  <c r="O11" i="1"/>
  <c r="K11" i="1"/>
  <c r="G11" i="1"/>
  <c r="R11" i="1"/>
  <c r="N11" i="1"/>
  <c r="J11" i="1"/>
  <c r="F11" i="1"/>
  <c r="Q11" i="1"/>
  <c r="M11" i="1"/>
  <c r="I11" i="1"/>
  <c r="E11" i="1"/>
  <c r="T13" i="1"/>
  <c r="P13" i="1"/>
  <c r="L13" i="1"/>
  <c r="H13" i="1"/>
  <c r="D13" i="1"/>
  <c r="Q13" i="1"/>
  <c r="K13" i="1"/>
  <c r="F13" i="1"/>
  <c r="U13" i="1"/>
  <c r="O13" i="1"/>
  <c r="J13" i="1"/>
  <c r="E13" i="1"/>
  <c r="S13" i="1"/>
  <c r="N13" i="1"/>
  <c r="I13" i="1"/>
  <c r="R13" i="1"/>
  <c r="M13" i="1"/>
  <c r="G13" i="1"/>
  <c r="T15" i="1"/>
  <c r="P15" i="1"/>
  <c r="L15" i="1"/>
  <c r="H15" i="1"/>
  <c r="D15" i="1"/>
  <c r="R15" i="1"/>
  <c r="M15" i="1"/>
  <c r="G15" i="1"/>
  <c r="Q15" i="1"/>
  <c r="K15" i="1"/>
  <c r="F15" i="1"/>
  <c r="U15" i="1"/>
  <c r="O15" i="1"/>
  <c r="J15" i="1"/>
  <c r="E15" i="1"/>
  <c r="S15" i="1"/>
  <c r="N15" i="1"/>
  <c r="I15" i="1"/>
  <c r="T17" i="1"/>
  <c r="P17" i="1"/>
  <c r="L17" i="1"/>
  <c r="H17" i="1"/>
  <c r="D17" i="1"/>
  <c r="S17" i="1"/>
  <c r="O17" i="1"/>
  <c r="K17" i="1"/>
  <c r="U17" i="1"/>
  <c r="Q17" i="1"/>
  <c r="M17" i="1"/>
  <c r="I17" i="1"/>
  <c r="E17" i="1"/>
  <c r="R17" i="1"/>
  <c r="F17" i="1"/>
  <c r="N17" i="1"/>
  <c r="J17" i="1"/>
  <c r="G17" i="1"/>
  <c r="T19" i="1"/>
  <c r="P19" i="1"/>
  <c r="L19" i="1"/>
  <c r="H19" i="1"/>
  <c r="D19" i="1"/>
  <c r="S19" i="1"/>
  <c r="O19" i="1"/>
  <c r="K19" i="1"/>
  <c r="G19" i="1"/>
  <c r="U19" i="1"/>
  <c r="Q19" i="1"/>
  <c r="M19" i="1"/>
  <c r="I19" i="1"/>
  <c r="E19" i="1"/>
  <c r="N19" i="1"/>
  <c r="J19" i="1"/>
  <c r="F19" i="1"/>
  <c r="R19" i="1"/>
  <c r="T21" i="1"/>
  <c r="P21" i="1"/>
  <c r="L21" i="1"/>
  <c r="H21" i="1"/>
  <c r="D21" i="1"/>
  <c r="S21" i="1"/>
  <c r="O21" i="1"/>
  <c r="K21" i="1"/>
  <c r="G21" i="1"/>
  <c r="U21" i="1"/>
  <c r="Q21" i="1"/>
  <c r="M21" i="1"/>
  <c r="I21" i="1"/>
  <c r="E21" i="1"/>
  <c r="J21" i="1"/>
  <c r="F21" i="1"/>
  <c r="R21" i="1"/>
  <c r="N21" i="1"/>
  <c r="T23" i="1"/>
  <c r="P23" i="1"/>
  <c r="L23" i="1"/>
  <c r="H23" i="1"/>
  <c r="D23" i="1"/>
  <c r="S23" i="1"/>
  <c r="O23" i="1"/>
  <c r="K23" i="1"/>
  <c r="G23" i="1"/>
  <c r="R23" i="1"/>
  <c r="N23" i="1"/>
  <c r="J23" i="1"/>
  <c r="U23" i="1"/>
  <c r="Q23" i="1"/>
  <c r="M23" i="1"/>
  <c r="I23" i="1"/>
  <c r="E23" i="1"/>
  <c r="F23" i="1"/>
  <c r="T25" i="1"/>
  <c r="P25" i="1"/>
  <c r="L25" i="1"/>
  <c r="H25" i="1"/>
  <c r="D25" i="1"/>
  <c r="S25" i="1"/>
  <c r="O25" i="1"/>
  <c r="K25" i="1"/>
  <c r="G25" i="1"/>
  <c r="R25" i="1"/>
  <c r="N25" i="1"/>
  <c r="J25" i="1"/>
  <c r="F25" i="1"/>
  <c r="U25" i="1"/>
  <c r="Q25" i="1"/>
  <c r="M25" i="1"/>
  <c r="I25" i="1"/>
  <c r="E25" i="1"/>
  <c r="T27" i="1"/>
  <c r="P27" i="1"/>
  <c r="L27" i="1"/>
  <c r="H27" i="1"/>
  <c r="D27" i="1"/>
  <c r="S27" i="1"/>
  <c r="O27" i="1"/>
  <c r="K27" i="1"/>
  <c r="G27" i="1"/>
  <c r="R27" i="1"/>
  <c r="N27" i="1"/>
  <c r="J27" i="1"/>
  <c r="F27" i="1"/>
  <c r="U27" i="1"/>
  <c r="Q27" i="1"/>
  <c r="M27" i="1"/>
  <c r="I27" i="1"/>
  <c r="E27" i="1"/>
  <c r="T29" i="1"/>
  <c r="P29" i="1"/>
  <c r="L29" i="1"/>
  <c r="H29" i="1"/>
  <c r="D29" i="1"/>
  <c r="S29" i="1"/>
  <c r="O29" i="1"/>
  <c r="K29" i="1"/>
  <c r="G29" i="1"/>
  <c r="R29" i="1"/>
  <c r="N29" i="1"/>
  <c r="J29" i="1"/>
  <c r="F29" i="1"/>
  <c r="U29" i="1"/>
  <c r="Q29" i="1"/>
  <c r="M29" i="1"/>
  <c r="I29" i="1"/>
  <c r="E29" i="1"/>
  <c r="T31" i="1"/>
  <c r="P31" i="1"/>
  <c r="L31" i="1"/>
  <c r="H31" i="1"/>
  <c r="D31" i="1"/>
  <c r="S31" i="1"/>
  <c r="O31" i="1"/>
  <c r="K31" i="1"/>
  <c r="G31" i="1"/>
  <c r="R31" i="1"/>
  <c r="N31" i="1"/>
  <c r="J31" i="1"/>
  <c r="F31" i="1"/>
  <c r="U31" i="1"/>
  <c r="Q31" i="1"/>
  <c r="M31" i="1"/>
  <c r="I31" i="1"/>
  <c r="E31" i="1"/>
  <c r="T33" i="1"/>
  <c r="P33" i="1"/>
  <c r="L33" i="1"/>
  <c r="H33" i="1"/>
  <c r="S33" i="1"/>
  <c r="N33" i="1"/>
  <c r="I33" i="1"/>
  <c r="D33" i="1"/>
  <c r="R33" i="1"/>
  <c r="M33" i="1"/>
  <c r="G33" i="1"/>
  <c r="Q33" i="1"/>
  <c r="K33" i="1"/>
  <c r="F33" i="1"/>
  <c r="U33" i="1"/>
  <c r="O33" i="1"/>
  <c r="J33" i="1"/>
  <c r="E33" i="1"/>
  <c r="T35" i="1"/>
  <c r="P35" i="1"/>
  <c r="L35" i="1"/>
  <c r="H35" i="1"/>
  <c r="D35" i="1"/>
  <c r="U35" i="1"/>
  <c r="O35" i="1"/>
  <c r="J35" i="1"/>
  <c r="E35" i="1"/>
  <c r="S35" i="1"/>
  <c r="N35" i="1"/>
  <c r="I35" i="1"/>
  <c r="R35" i="1"/>
  <c r="M35" i="1"/>
  <c r="G35" i="1"/>
  <c r="Q35" i="1"/>
  <c r="K35" i="1"/>
  <c r="F35" i="1"/>
  <c r="T37" i="1"/>
  <c r="P37" i="1"/>
  <c r="L37" i="1"/>
  <c r="H37" i="1"/>
  <c r="D37" i="1"/>
  <c r="Q37" i="1"/>
  <c r="K37" i="1"/>
  <c r="F37" i="1"/>
  <c r="U37" i="1"/>
  <c r="O37" i="1"/>
  <c r="J37" i="1"/>
  <c r="E37" i="1"/>
  <c r="S37" i="1"/>
  <c r="N37" i="1"/>
  <c r="I37" i="1"/>
  <c r="R37" i="1"/>
  <c r="M37" i="1"/>
  <c r="G37" i="1"/>
  <c r="T39" i="1"/>
  <c r="P39" i="1"/>
  <c r="L39" i="1"/>
  <c r="H39" i="1"/>
  <c r="D39" i="1"/>
  <c r="R39" i="1"/>
  <c r="M39" i="1"/>
  <c r="G39" i="1"/>
  <c r="Q39" i="1"/>
  <c r="K39" i="1"/>
  <c r="F39" i="1"/>
  <c r="U39" i="1"/>
  <c r="O39" i="1"/>
  <c r="J39" i="1"/>
  <c r="E39" i="1"/>
  <c r="S39" i="1"/>
  <c r="N39" i="1"/>
  <c r="I39" i="1"/>
  <c r="T41" i="1"/>
  <c r="P41" i="1"/>
  <c r="L41" i="1"/>
  <c r="H41" i="1"/>
  <c r="D41" i="1"/>
  <c r="S41" i="1"/>
  <c r="O41" i="1"/>
  <c r="N41" i="1"/>
  <c r="I41" i="1"/>
  <c r="U41" i="1"/>
  <c r="M41" i="1"/>
  <c r="G41" i="1"/>
  <c r="R41" i="1"/>
  <c r="K41" i="1"/>
  <c r="F41" i="1"/>
  <c r="Q41" i="1"/>
  <c r="J41" i="1"/>
  <c r="E41" i="1"/>
  <c r="T43" i="1"/>
  <c r="P43" i="1"/>
  <c r="L43" i="1"/>
  <c r="H43" i="1"/>
  <c r="D43" i="1"/>
  <c r="S43" i="1"/>
  <c r="O43" i="1"/>
  <c r="K43" i="1"/>
  <c r="G43" i="1"/>
  <c r="U43" i="1"/>
  <c r="Q43" i="1"/>
  <c r="M43" i="1"/>
  <c r="I43" i="1"/>
  <c r="E43" i="1"/>
  <c r="R43" i="1"/>
  <c r="N43" i="1"/>
  <c r="J43" i="1"/>
  <c r="F43" i="1"/>
  <c r="T45" i="1"/>
  <c r="P45" i="1"/>
  <c r="L45" i="1"/>
  <c r="H45" i="1"/>
  <c r="D45" i="1"/>
  <c r="S45" i="1"/>
  <c r="O45" i="1"/>
  <c r="K45" i="1"/>
  <c r="G45" i="1"/>
  <c r="U45" i="1"/>
  <c r="Q45" i="1"/>
  <c r="M45" i="1"/>
  <c r="I45" i="1"/>
  <c r="E45" i="1"/>
  <c r="N45" i="1"/>
  <c r="J45" i="1"/>
  <c r="F45" i="1"/>
  <c r="R45" i="1"/>
  <c r="T47" i="1"/>
  <c r="P47" i="1"/>
  <c r="L47" i="1"/>
  <c r="H47" i="1"/>
  <c r="D47" i="1"/>
  <c r="S47" i="1"/>
  <c r="O47" i="1"/>
  <c r="K47" i="1"/>
  <c r="G47" i="1"/>
  <c r="U47" i="1"/>
  <c r="Q47" i="1"/>
  <c r="M47" i="1"/>
  <c r="I47" i="1"/>
  <c r="E47" i="1"/>
  <c r="J47" i="1"/>
  <c r="F47" i="1"/>
  <c r="R47" i="1"/>
  <c r="N47" i="1"/>
  <c r="T49" i="1"/>
  <c r="P49" i="1"/>
  <c r="L49" i="1"/>
  <c r="H49" i="1"/>
  <c r="D49" i="1"/>
  <c r="S49" i="1"/>
  <c r="O49" i="1"/>
  <c r="K49" i="1"/>
  <c r="G49" i="1"/>
  <c r="U49" i="1"/>
  <c r="Q49" i="1"/>
  <c r="M49" i="1"/>
  <c r="I49" i="1"/>
  <c r="E49" i="1"/>
  <c r="F49" i="1"/>
  <c r="R49" i="1"/>
  <c r="N49" i="1"/>
  <c r="J49" i="1"/>
  <c r="T51" i="1"/>
  <c r="P51" i="1"/>
  <c r="L51" i="1"/>
  <c r="H51" i="1"/>
  <c r="D51" i="1"/>
  <c r="S51" i="1"/>
  <c r="O51" i="1"/>
  <c r="K51" i="1"/>
  <c r="G51" i="1"/>
  <c r="U51" i="1"/>
  <c r="Q51" i="1"/>
  <c r="M51" i="1"/>
  <c r="I51" i="1"/>
  <c r="E51" i="1"/>
  <c r="R51" i="1"/>
  <c r="N51" i="1"/>
  <c r="J51" i="1"/>
  <c r="F51" i="1"/>
  <c r="T53" i="1"/>
  <c r="P53" i="1"/>
  <c r="L53" i="1"/>
  <c r="H53" i="1"/>
  <c r="D53" i="1"/>
  <c r="S53" i="1"/>
  <c r="O53" i="1"/>
  <c r="K53" i="1"/>
  <c r="G53" i="1"/>
  <c r="R53" i="1"/>
  <c r="N53" i="1"/>
  <c r="J53" i="1"/>
  <c r="F53" i="1"/>
  <c r="U53" i="1"/>
  <c r="Q53" i="1"/>
  <c r="M53" i="1"/>
  <c r="I53" i="1"/>
  <c r="E53" i="1"/>
  <c r="T55" i="1"/>
  <c r="P55" i="1"/>
  <c r="L55" i="1"/>
  <c r="H55" i="1"/>
  <c r="D55" i="1"/>
  <c r="S55" i="1"/>
  <c r="O55" i="1"/>
  <c r="K55" i="1"/>
  <c r="G55" i="1"/>
  <c r="R55" i="1"/>
  <c r="N55" i="1"/>
  <c r="J55" i="1"/>
  <c r="F55" i="1"/>
  <c r="U55" i="1"/>
  <c r="Q55" i="1"/>
  <c r="M55" i="1"/>
  <c r="I55" i="1"/>
  <c r="E55" i="1"/>
  <c r="T57" i="1"/>
  <c r="P57" i="1"/>
  <c r="L57" i="1"/>
  <c r="H57" i="1"/>
  <c r="D57" i="1"/>
  <c r="S57" i="1"/>
  <c r="O57" i="1"/>
  <c r="K57" i="1"/>
  <c r="G57" i="1"/>
  <c r="R57" i="1"/>
  <c r="N57" i="1"/>
  <c r="J57" i="1"/>
  <c r="F57" i="1"/>
  <c r="U57" i="1"/>
  <c r="Q57" i="1"/>
  <c r="M57" i="1"/>
  <c r="I57" i="1"/>
  <c r="E57" i="1"/>
  <c r="T59" i="1"/>
  <c r="P59" i="1"/>
  <c r="L59" i="1"/>
  <c r="H59" i="1"/>
  <c r="D59" i="1"/>
  <c r="S59" i="1"/>
  <c r="O59" i="1"/>
  <c r="K59" i="1"/>
  <c r="G59" i="1"/>
  <c r="R59" i="1"/>
  <c r="N59" i="1"/>
  <c r="J59" i="1"/>
  <c r="F59" i="1"/>
  <c r="U59" i="1"/>
  <c r="Q59" i="1"/>
  <c r="M59" i="1"/>
  <c r="I59" i="1"/>
  <c r="E59" i="1"/>
  <c r="T61" i="1"/>
  <c r="P61" i="1"/>
  <c r="L61" i="1"/>
  <c r="H61" i="1"/>
  <c r="D61" i="1"/>
  <c r="S61" i="1"/>
  <c r="O61" i="1"/>
  <c r="K61" i="1"/>
  <c r="G61" i="1"/>
  <c r="R61" i="1"/>
  <c r="N61" i="1"/>
  <c r="J61" i="1"/>
  <c r="F61" i="1"/>
  <c r="U61" i="1"/>
  <c r="Q61" i="1"/>
  <c r="M61" i="1"/>
  <c r="I61" i="1"/>
  <c r="E61" i="1"/>
  <c r="T63" i="1"/>
  <c r="P63" i="1"/>
  <c r="L63" i="1"/>
  <c r="H63" i="1"/>
  <c r="D63" i="1"/>
  <c r="S63" i="1"/>
  <c r="O63" i="1"/>
  <c r="K63" i="1"/>
  <c r="G63" i="1"/>
  <c r="R63" i="1"/>
  <c r="N63" i="1"/>
  <c r="J63" i="1"/>
  <c r="F63" i="1"/>
  <c r="U63" i="1"/>
  <c r="Q63" i="1"/>
  <c r="M63" i="1"/>
  <c r="I63" i="1"/>
  <c r="E63" i="1"/>
  <c r="T65" i="1"/>
  <c r="P65" i="1"/>
  <c r="L65" i="1"/>
  <c r="H65" i="1"/>
  <c r="D65" i="1"/>
  <c r="S65" i="1"/>
  <c r="O65" i="1"/>
  <c r="K65" i="1"/>
  <c r="G65" i="1"/>
  <c r="R65" i="1"/>
  <c r="N65" i="1"/>
  <c r="J65" i="1"/>
  <c r="F65" i="1"/>
  <c r="U65" i="1"/>
  <c r="Q65" i="1"/>
  <c r="M65" i="1"/>
  <c r="I65" i="1"/>
  <c r="E65" i="1"/>
  <c r="S67" i="1"/>
  <c r="O67" i="1"/>
  <c r="K67" i="1"/>
  <c r="G67" i="1"/>
  <c r="R67" i="1"/>
  <c r="N67" i="1"/>
  <c r="J67" i="1"/>
  <c r="F67" i="1"/>
  <c r="T67" i="1"/>
  <c r="P67" i="1"/>
  <c r="L67" i="1"/>
  <c r="H67" i="1"/>
  <c r="D67" i="1"/>
  <c r="U67" i="1"/>
  <c r="E67" i="1"/>
  <c r="Q67" i="1"/>
  <c r="M67" i="1"/>
  <c r="I67" i="1"/>
  <c r="S69" i="1"/>
  <c r="O69" i="1"/>
  <c r="K69" i="1"/>
  <c r="G69" i="1"/>
  <c r="R69" i="1"/>
  <c r="N69" i="1"/>
  <c r="J69" i="1"/>
  <c r="F69" i="1"/>
  <c r="T69" i="1"/>
  <c r="P69" i="1"/>
  <c r="L69" i="1"/>
  <c r="H69" i="1"/>
  <c r="D69" i="1"/>
  <c r="Q69" i="1"/>
  <c r="M69" i="1"/>
  <c r="I69" i="1"/>
  <c r="U69" i="1"/>
  <c r="E69" i="1"/>
  <c r="U69" i="2"/>
  <c r="Q69" i="2"/>
  <c r="M69" i="2"/>
  <c r="I69" i="2"/>
  <c r="E69" i="2"/>
  <c r="T69" i="2"/>
  <c r="O69" i="2"/>
  <c r="J69" i="2"/>
  <c r="X69" i="2"/>
  <c r="S69" i="2"/>
  <c r="N69" i="2"/>
  <c r="H69" i="2"/>
  <c r="W69" i="2"/>
  <c r="R69" i="2"/>
  <c r="L69" i="2"/>
  <c r="G69" i="2"/>
  <c r="V69" i="2"/>
  <c r="P69" i="2"/>
  <c r="F69" i="2"/>
  <c r="K69" i="2"/>
  <c r="D69" i="2"/>
  <c r="V62" i="2"/>
  <c r="R62" i="2"/>
  <c r="N62" i="2"/>
  <c r="J62" i="2"/>
  <c r="F62" i="2"/>
  <c r="U62" i="2"/>
  <c r="Q62" i="2"/>
  <c r="M62" i="2"/>
  <c r="I62" i="2"/>
  <c r="E62" i="2"/>
  <c r="W62" i="2"/>
  <c r="O62" i="2"/>
  <c r="G62" i="2"/>
  <c r="T62" i="2"/>
  <c r="L62" i="2"/>
  <c r="X62" i="2"/>
  <c r="P62" i="2"/>
  <c r="H62" i="2"/>
  <c r="S62" i="2"/>
  <c r="K62" i="2"/>
  <c r="D62" i="2"/>
  <c r="U68" i="2"/>
  <c r="Q68" i="2"/>
  <c r="M68" i="2"/>
  <c r="I68" i="2"/>
  <c r="E68" i="2"/>
  <c r="X68" i="2"/>
  <c r="S68" i="2"/>
  <c r="N68" i="2"/>
  <c r="H68" i="2"/>
  <c r="W68" i="2"/>
  <c r="R68" i="2"/>
  <c r="L68" i="2"/>
  <c r="G68" i="2"/>
  <c r="V68" i="2"/>
  <c r="P68" i="2"/>
  <c r="K68" i="2"/>
  <c r="F68" i="2"/>
  <c r="T68" i="2"/>
  <c r="O68" i="2"/>
  <c r="J68" i="2"/>
  <c r="D68" i="2"/>
  <c r="W66" i="2"/>
  <c r="S66" i="2"/>
  <c r="O66" i="2"/>
  <c r="K66" i="2"/>
  <c r="G66" i="2"/>
  <c r="V66" i="2"/>
  <c r="R66" i="2"/>
  <c r="N66" i="2"/>
  <c r="J66" i="2"/>
  <c r="F66" i="2"/>
  <c r="U66" i="2"/>
  <c r="Q66" i="2"/>
  <c r="M66" i="2"/>
  <c r="I66" i="2"/>
  <c r="E66" i="2"/>
  <c r="X66" i="2"/>
  <c r="H66" i="2"/>
  <c r="T66" i="2"/>
  <c r="L66" i="2"/>
  <c r="P66" i="2"/>
  <c r="D66" i="2"/>
  <c r="W64" i="2"/>
  <c r="S64" i="2"/>
  <c r="O64" i="2"/>
  <c r="V64" i="2"/>
  <c r="R64" i="2"/>
  <c r="N64" i="2"/>
  <c r="J64" i="2"/>
  <c r="F64" i="2"/>
  <c r="U64" i="2"/>
  <c r="Q64" i="2"/>
  <c r="M64" i="2"/>
  <c r="I64" i="2"/>
  <c r="E64" i="2"/>
  <c r="P64" i="2"/>
  <c r="G64" i="2"/>
  <c r="L64" i="2"/>
  <c r="T64" i="2"/>
  <c r="H64" i="2"/>
  <c r="X64" i="2"/>
  <c r="K64" i="2"/>
  <c r="D64" i="2"/>
  <c r="V60" i="2"/>
  <c r="R60" i="2"/>
  <c r="N60" i="2"/>
  <c r="J60" i="2"/>
  <c r="F60" i="2"/>
  <c r="U60" i="2"/>
  <c r="Q60" i="2"/>
  <c r="M60" i="2"/>
  <c r="I60" i="2"/>
  <c r="E60" i="2"/>
  <c r="W60" i="2"/>
  <c r="O60" i="2"/>
  <c r="G60" i="2"/>
  <c r="T60" i="2"/>
  <c r="L60" i="2"/>
  <c r="X60" i="2"/>
  <c r="P60" i="2"/>
  <c r="H60" i="2"/>
  <c r="S60" i="2"/>
  <c r="K60" i="2"/>
  <c r="D60" i="2"/>
  <c r="V58" i="2"/>
  <c r="R58" i="2"/>
  <c r="N58" i="2"/>
  <c r="J58" i="2"/>
  <c r="U58" i="2"/>
  <c r="Q58" i="2"/>
  <c r="M58" i="2"/>
  <c r="I58" i="2"/>
  <c r="W58" i="2"/>
  <c r="O58" i="2"/>
  <c r="G58" i="2"/>
  <c r="T58" i="2"/>
  <c r="L58" i="2"/>
  <c r="F58" i="2"/>
  <c r="X58" i="2"/>
  <c r="P58" i="2"/>
  <c r="H58" i="2"/>
  <c r="K58" i="2"/>
  <c r="E58" i="2"/>
  <c r="D58" i="2"/>
  <c r="S58" i="2"/>
  <c r="W56" i="2"/>
  <c r="S56" i="2"/>
  <c r="O56" i="2"/>
  <c r="K56" i="2"/>
  <c r="G56" i="2"/>
  <c r="V56" i="2"/>
  <c r="R56" i="2"/>
  <c r="N56" i="2"/>
  <c r="J56" i="2"/>
  <c r="F56" i="2"/>
  <c r="X56" i="2"/>
  <c r="T56" i="2"/>
  <c r="P56" i="2"/>
  <c r="L56" i="2"/>
  <c r="H56" i="2"/>
  <c r="Q56" i="2"/>
  <c r="M56" i="2"/>
  <c r="I56" i="2"/>
  <c r="U56" i="2"/>
  <c r="E56" i="2"/>
  <c r="D56" i="2"/>
  <c r="W54" i="2"/>
  <c r="S54" i="2"/>
  <c r="O54" i="2"/>
  <c r="K54" i="2"/>
  <c r="G54" i="2"/>
  <c r="V54" i="2"/>
  <c r="R54" i="2"/>
  <c r="N54" i="2"/>
  <c r="J54" i="2"/>
  <c r="F54" i="2"/>
  <c r="X54" i="2"/>
  <c r="T54" i="2"/>
  <c r="P54" i="2"/>
  <c r="L54" i="2"/>
  <c r="H54" i="2"/>
  <c r="I54" i="2"/>
  <c r="U54" i="2"/>
  <c r="E54" i="2"/>
  <c r="Q54" i="2"/>
  <c r="D54" i="2"/>
  <c r="M54" i="2"/>
  <c r="W52" i="2"/>
  <c r="S52" i="2"/>
  <c r="O52" i="2"/>
  <c r="K52" i="2"/>
  <c r="G52" i="2"/>
  <c r="V52" i="2"/>
  <c r="R52" i="2"/>
  <c r="N52" i="2"/>
  <c r="J52" i="2"/>
  <c r="F52" i="2"/>
  <c r="X52" i="2"/>
  <c r="T52" i="2"/>
  <c r="P52" i="2"/>
  <c r="L52" i="2"/>
  <c r="H52" i="2"/>
  <c r="Q52" i="2"/>
  <c r="M52" i="2"/>
  <c r="I52" i="2"/>
  <c r="U52" i="2"/>
  <c r="D52" i="2"/>
  <c r="E52" i="2"/>
  <c r="W50" i="2"/>
  <c r="S50" i="2"/>
  <c r="O50" i="2"/>
  <c r="K50" i="2"/>
  <c r="G50" i="2"/>
  <c r="V50" i="2"/>
  <c r="R50" i="2"/>
  <c r="N50" i="2"/>
  <c r="J50" i="2"/>
  <c r="F50" i="2"/>
  <c r="X50" i="2"/>
  <c r="T50" i="2"/>
  <c r="P50" i="2"/>
  <c r="L50" i="2"/>
  <c r="H50" i="2"/>
  <c r="I50" i="2"/>
  <c r="U50" i="2"/>
  <c r="E50" i="2"/>
  <c r="Q50" i="2"/>
  <c r="M50" i="2"/>
  <c r="D50" i="2"/>
  <c r="W48" i="2"/>
  <c r="S48" i="2"/>
  <c r="O48" i="2"/>
  <c r="K48" i="2"/>
  <c r="G48" i="2"/>
  <c r="V48" i="2"/>
  <c r="R48" i="2"/>
  <c r="N48" i="2"/>
  <c r="J48" i="2"/>
  <c r="F48" i="2"/>
  <c r="X48" i="2"/>
  <c r="T48" i="2"/>
  <c r="P48" i="2"/>
  <c r="L48" i="2"/>
  <c r="H48" i="2"/>
  <c r="Q48" i="2"/>
  <c r="M48" i="2"/>
  <c r="I48" i="2"/>
  <c r="E48" i="2"/>
  <c r="D48" i="2"/>
  <c r="U48" i="2"/>
  <c r="V46" i="2"/>
  <c r="R46" i="2"/>
  <c r="N46" i="2"/>
  <c r="J46" i="2"/>
  <c r="F46" i="2"/>
  <c r="X46" i="2"/>
  <c r="T46" i="2"/>
  <c r="P46" i="2"/>
  <c r="L46" i="2"/>
  <c r="H46" i="2"/>
  <c r="Q46" i="2"/>
  <c r="I46" i="2"/>
  <c r="W46" i="2"/>
  <c r="O46" i="2"/>
  <c r="G46" i="2"/>
  <c r="U46" i="2"/>
  <c r="M46" i="2"/>
  <c r="E46" i="2"/>
  <c r="S46" i="2"/>
  <c r="D46" i="2"/>
  <c r="K46" i="2"/>
  <c r="V44" i="2"/>
  <c r="R44" i="2"/>
  <c r="N44" i="2"/>
  <c r="J44" i="2"/>
  <c r="F44" i="2"/>
  <c r="X44" i="2"/>
  <c r="T44" i="2"/>
  <c r="P44" i="2"/>
  <c r="L44" i="2"/>
  <c r="H44" i="2"/>
  <c r="Q44" i="2"/>
  <c r="I44" i="2"/>
  <c r="W44" i="2"/>
  <c r="O44" i="2"/>
  <c r="G44" i="2"/>
  <c r="U44" i="2"/>
  <c r="M44" i="2"/>
  <c r="E44" i="2"/>
  <c r="K44" i="2"/>
  <c r="D44" i="2"/>
  <c r="S44" i="2"/>
  <c r="V42" i="2"/>
  <c r="R42" i="2"/>
  <c r="N42" i="2"/>
  <c r="J42" i="2"/>
  <c r="F42" i="2"/>
  <c r="X42" i="2"/>
  <c r="S42" i="2"/>
  <c r="M42" i="2"/>
  <c r="H42" i="2"/>
  <c r="W42" i="2"/>
  <c r="Q42" i="2"/>
  <c r="L42" i="2"/>
  <c r="G42" i="2"/>
  <c r="U42" i="2"/>
  <c r="P42" i="2"/>
  <c r="K42" i="2"/>
  <c r="E42" i="2"/>
  <c r="O42" i="2"/>
  <c r="I42" i="2"/>
  <c r="D42" i="2"/>
  <c r="T42" i="2"/>
  <c r="V40" i="2"/>
  <c r="R40" i="2"/>
  <c r="N40" i="2"/>
  <c r="J40" i="2"/>
  <c r="F40" i="2"/>
  <c r="U40" i="2"/>
  <c r="Q40" i="2"/>
  <c r="M40" i="2"/>
  <c r="I40" i="2"/>
  <c r="E40" i="2"/>
  <c r="X40" i="2"/>
  <c r="T40" i="2"/>
  <c r="P40" i="2"/>
  <c r="L40" i="2"/>
  <c r="H40" i="2"/>
  <c r="S40" i="2"/>
  <c r="O40" i="2"/>
  <c r="W40" i="2"/>
  <c r="G40" i="2"/>
  <c r="D40" i="2"/>
  <c r="K40" i="2"/>
  <c r="V38" i="2"/>
  <c r="U38" i="2"/>
  <c r="Q38" i="2"/>
  <c r="M38" i="2"/>
  <c r="I38" i="2"/>
  <c r="E38" i="2"/>
  <c r="X38" i="2"/>
  <c r="T38" i="2"/>
  <c r="P38" i="2"/>
  <c r="L38" i="2"/>
  <c r="H38" i="2"/>
  <c r="O38" i="2"/>
  <c r="G38" i="2"/>
  <c r="W38" i="2"/>
  <c r="N38" i="2"/>
  <c r="F38" i="2"/>
  <c r="D38" i="2"/>
  <c r="R38" i="2"/>
  <c r="J38" i="2"/>
  <c r="S38" i="2"/>
  <c r="K38" i="2"/>
  <c r="U36" i="2"/>
  <c r="Q36" i="2"/>
  <c r="M36" i="2"/>
  <c r="I36" i="2"/>
  <c r="E36" i="2"/>
  <c r="X36" i="2"/>
  <c r="T36" i="2"/>
  <c r="P36" i="2"/>
  <c r="L36" i="2"/>
  <c r="H36" i="2"/>
  <c r="W36" i="2"/>
  <c r="O36" i="2"/>
  <c r="G36" i="2"/>
  <c r="V36" i="2"/>
  <c r="N36" i="2"/>
  <c r="F36" i="2"/>
  <c r="R36" i="2"/>
  <c r="J36" i="2"/>
  <c r="D36" i="2"/>
  <c r="K36" i="2"/>
  <c r="S36" i="2"/>
  <c r="U34" i="2"/>
  <c r="Q34" i="2"/>
  <c r="M34" i="2"/>
  <c r="I34" i="2"/>
  <c r="E34" i="2"/>
  <c r="X34" i="2"/>
  <c r="T34" i="2"/>
  <c r="P34" i="2"/>
  <c r="L34" i="2"/>
  <c r="H34" i="2"/>
  <c r="W34" i="2"/>
  <c r="O34" i="2"/>
  <c r="G34" i="2"/>
  <c r="V34" i="2"/>
  <c r="N34" i="2"/>
  <c r="F34" i="2"/>
  <c r="D34" i="2"/>
  <c r="R34" i="2"/>
  <c r="J34" i="2"/>
  <c r="S34" i="2"/>
  <c r="K34" i="2"/>
  <c r="U32" i="2"/>
  <c r="Q32" i="2"/>
  <c r="M32" i="2"/>
  <c r="I32" i="2"/>
  <c r="E32" i="2"/>
  <c r="X32" i="2"/>
  <c r="T32" i="2"/>
  <c r="P32" i="2"/>
  <c r="L32" i="2"/>
  <c r="H32" i="2"/>
  <c r="W32" i="2"/>
  <c r="O32" i="2"/>
  <c r="G32" i="2"/>
  <c r="V32" i="2"/>
  <c r="N32" i="2"/>
  <c r="F32" i="2"/>
  <c r="R32" i="2"/>
  <c r="J32" i="2"/>
  <c r="D32" i="2"/>
  <c r="K32" i="2"/>
  <c r="S32" i="2"/>
  <c r="W30" i="2"/>
  <c r="S30" i="2"/>
  <c r="O30" i="2"/>
  <c r="K30" i="2"/>
  <c r="G30" i="2"/>
  <c r="V30" i="2"/>
  <c r="R30" i="2"/>
  <c r="N30" i="2"/>
  <c r="J30" i="2"/>
  <c r="F30" i="2"/>
  <c r="D30" i="2"/>
  <c r="X30" i="2"/>
  <c r="T30" i="2"/>
  <c r="P30" i="2"/>
  <c r="L30" i="2"/>
  <c r="H30" i="2"/>
  <c r="M30" i="2"/>
  <c r="U30" i="2"/>
  <c r="E30" i="2"/>
  <c r="Q30" i="2"/>
  <c r="I30" i="2"/>
  <c r="W28" i="2"/>
  <c r="S28" i="2"/>
  <c r="O28" i="2"/>
  <c r="K28" i="2"/>
  <c r="G28" i="2"/>
  <c r="V28" i="2"/>
  <c r="R28" i="2"/>
  <c r="N28" i="2"/>
  <c r="J28" i="2"/>
  <c r="F28" i="2"/>
  <c r="X28" i="2"/>
  <c r="T28" i="2"/>
  <c r="P28" i="2"/>
  <c r="L28" i="2"/>
  <c r="H28" i="2"/>
  <c r="D28" i="2"/>
  <c r="U28" i="2"/>
  <c r="E28" i="2"/>
  <c r="M28" i="2"/>
  <c r="I28" i="2"/>
  <c r="Q28" i="2"/>
  <c r="W26" i="2"/>
  <c r="S26" i="2"/>
  <c r="O26" i="2"/>
  <c r="K26" i="2"/>
  <c r="G26" i="2"/>
  <c r="V26" i="2"/>
  <c r="R26" i="2"/>
  <c r="N26" i="2"/>
  <c r="J26" i="2"/>
  <c r="F26" i="2"/>
  <c r="D26" i="2"/>
  <c r="X26" i="2"/>
  <c r="T26" i="2"/>
  <c r="P26" i="2"/>
  <c r="L26" i="2"/>
  <c r="H26" i="2"/>
  <c r="M26" i="2"/>
  <c r="U26" i="2"/>
  <c r="E26" i="2"/>
  <c r="Q26" i="2"/>
  <c r="I26" i="2"/>
  <c r="W24" i="2"/>
  <c r="S24" i="2"/>
  <c r="O24" i="2"/>
  <c r="K24" i="2"/>
  <c r="G24" i="2"/>
  <c r="V24" i="2"/>
  <c r="R24" i="2"/>
  <c r="N24" i="2"/>
  <c r="J24" i="2"/>
  <c r="F24" i="2"/>
  <c r="X24" i="2"/>
  <c r="T24" i="2"/>
  <c r="P24" i="2"/>
  <c r="L24" i="2"/>
  <c r="H24" i="2"/>
  <c r="D24" i="2"/>
  <c r="U24" i="2"/>
  <c r="E24" i="2"/>
  <c r="M24" i="2"/>
  <c r="I24" i="2"/>
  <c r="Q24" i="2"/>
  <c r="W22" i="2"/>
  <c r="S22" i="2"/>
  <c r="O22" i="2"/>
  <c r="K22" i="2"/>
  <c r="G22" i="2"/>
  <c r="V22" i="2"/>
  <c r="R22" i="2"/>
  <c r="N22" i="2"/>
  <c r="J22" i="2"/>
  <c r="F22" i="2"/>
  <c r="X22" i="2"/>
  <c r="T22" i="2"/>
  <c r="P22" i="2"/>
  <c r="L22" i="2"/>
  <c r="H22" i="2"/>
  <c r="M22" i="2"/>
  <c r="D22" i="2"/>
  <c r="U22" i="2"/>
  <c r="E22" i="2"/>
  <c r="Q22" i="2"/>
  <c r="I22" i="2"/>
  <c r="W20" i="2"/>
  <c r="S20" i="2"/>
  <c r="O20" i="2"/>
  <c r="K20" i="2"/>
  <c r="G20" i="2"/>
  <c r="V20" i="2"/>
  <c r="R20" i="2"/>
  <c r="N20" i="2"/>
  <c r="J20" i="2"/>
  <c r="F20" i="2"/>
  <c r="X20" i="2"/>
  <c r="T20" i="2"/>
  <c r="P20" i="2"/>
  <c r="L20" i="2"/>
  <c r="H20" i="2"/>
  <c r="D20" i="2"/>
  <c r="U20" i="2"/>
  <c r="E20" i="2"/>
  <c r="Q20" i="2"/>
  <c r="M20" i="2"/>
  <c r="I20" i="2"/>
  <c r="W18" i="2"/>
  <c r="S18" i="2"/>
  <c r="O18" i="2"/>
  <c r="K18" i="2"/>
  <c r="G18" i="2"/>
  <c r="V18" i="2"/>
  <c r="R18" i="2"/>
  <c r="N18" i="2"/>
  <c r="J18" i="2"/>
  <c r="F18" i="2"/>
  <c r="X18" i="2"/>
  <c r="T18" i="2"/>
  <c r="P18" i="2"/>
  <c r="L18" i="2"/>
  <c r="H18" i="2"/>
  <c r="M18" i="2"/>
  <c r="D18" i="2"/>
  <c r="U18" i="2"/>
  <c r="E18" i="2"/>
  <c r="Q18" i="2"/>
  <c r="I18" i="2"/>
  <c r="W16" i="2"/>
  <c r="S16" i="2"/>
  <c r="V16" i="2"/>
  <c r="R16" i="2"/>
  <c r="N16" i="2"/>
  <c r="J16" i="2"/>
  <c r="F16" i="2"/>
  <c r="X16" i="2"/>
  <c r="T16" i="2"/>
  <c r="P16" i="2"/>
  <c r="L16" i="2"/>
  <c r="H16" i="2"/>
  <c r="U16" i="2"/>
  <c r="K16" i="2"/>
  <c r="I16" i="2"/>
  <c r="O16" i="2"/>
  <c r="G16" i="2"/>
  <c r="D16" i="2"/>
  <c r="M16" i="2"/>
  <c r="E16" i="2"/>
  <c r="Q16" i="2"/>
  <c r="V14" i="2"/>
  <c r="R14" i="2"/>
  <c r="N14" i="2"/>
  <c r="J14" i="2"/>
  <c r="F14" i="2"/>
  <c r="X14" i="2"/>
  <c r="T14" i="2"/>
  <c r="P14" i="2"/>
  <c r="L14" i="2"/>
  <c r="H14" i="2"/>
  <c r="S14" i="2"/>
  <c r="K14" i="2"/>
  <c r="D14" i="2"/>
  <c r="Q14" i="2"/>
  <c r="W14" i="2"/>
  <c r="O14" i="2"/>
  <c r="G14" i="2"/>
  <c r="U14" i="2"/>
  <c r="M14" i="2"/>
  <c r="E14" i="2"/>
  <c r="I14" i="2"/>
  <c r="V12" i="2"/>
  <c r="R12" i="2"/>
  <c r="N12" i="2"/>
  <c r="J12" i="2"/>
  <c r="F12" i="2"/>
  <c r="X12" i="2"/>
  <c r="T12" i="2"/>
  <c r="P12" i="2"/>
  <c r="L12" i="2"/>
  <c r="H12" i="2"/>
  <c r="S12" i="2"/>
  <c r="K12" i="2"/>
  <c r="Q12" i="2"/>
  <c r="W12" i="2"/>
  <c r="O12" i="2"/>
  <c r="G12" i="2"/>
  <c r="D12" i="2"/>
  <c r="U12" i="2"/>
  <c r="M12" i="2"/>
  <c r="E12" i="2"/>
  <c r="I12" i="2"/>
  <c r="V10" i="2"/>
  <c r="R10" i="2"/>
  <c r="N10" i="2"/>
  <c r="J10" i="2"/>
  <c r="F10" i="2"/>
  <c r="X10" i="2"/>
  <c r="T10" i="2"/>
  <c r="P10" i="2"/>
  <c r="L10" i="2"/>
  <c r="H10" i="2"/>
  <c r="S10" i="2"/>
  <c r="K10" i="2"/>
  <c r="D10" i="2"/>
  <c r="W10" i="2"/>
  <c r="O10" i="2"/>
  <c r="G10" i="2"/>
  <c r="U10" i="2"/>
  <c r="M10" i="2"/>
  <c r="E10" i="2"/>
  <c r="Q10" i="2"/>
  <c r="I10" i="2"/>
  <c r="V8" i="2"/>
  <c r="R8" i="2"/>
  <c r="N8" i="2"/>
  <c r="J8" i="2"/>
  <c r="F8" i="2"/>
  <c r="X8" i="2"/>
  <c r="T8" i="2"/>
  <c r="P8" i="2"/>
  <c r="L8" i="2"/>
  <c r="H8" i="2"/>
  <c r="S8" i="2"/>
  <c r="K8" i="2"/>
  <c r="W8" i="2"/>
  <c r="O8" i="2"/>
  <c r="G8" i="2"/>
  <c r="U8" i="2"/>
  <c r="M8" i="2"/>
  <c r="E8" i="2"/>
  <c r="Q8" i="2"/>
  <c r="I8" i="2"/>
  <c r="V7" i="2"/>
  <c r="R7" i="2"/>
  <c r="N7" i="2"/>
  <c r="J7" i="2"/>
  <c r="F7" i="2"/>
  <c r="X7" i="2"/>
  <c r="T7" i="2"/>
  <c r="P7" i="2"/>
  <c r="L7" i="2"/>
  <c r="H7" i="2"/>
  <c r="W7" i="2"/>
  <c r="O7" i="2"/>
  <c r="G7" i="2"/>
  <c r="M7" i="2"/>
  <c r="S7" i="2"/>
  <c r="K7" i="2"/>
  <c r="Q7" i="2"/>
  <c r="I7" i="2"/>
  <c r="U7" i="2"/>
  <c r="E7" i="2"/>
  <c r="U70" i="2"/>
  <c r="Q70" i="2"/>
  <c r="M70" i="2"/>
  <c r="I70" i="2"/>
  <c r="E70" i="2"/>
  <c r="V70" i="2"/>
  <c r="P70" i="2"/>
  <c r="K70" i="2"/>
  <c r="F70" i="2"/>
  <c r="T70" i="2"/>
  <c r="O70" i="2"/>
  <c r="J70" i="2"/>
  <c r="X70" i="2"/>
  <c r="S70" i="2"/>
  <c r="N70" i="2"/>
  <c r="H70" i="2"/>
  <c r="W70" i="2"/>
  <c r="R70" i="2"/>
  <c r="G70" i="2"/>
  <c r="L70" i="2"/>
  <c r="D70" i="2"/>
  <c r="W67" i="2"/>
  <c r="S67" i="2"/>
  <c r="O67" i="2"/>
  <c r="K67" i="2"/>
  <c r="G67" i="2"/>
  <c r="V67" i="2"/>
  <c r="R67" i="2"/>
  <c r="N67" i="2"/>
  <c r="J67" i="2"/>
  <c r="F67" i="2"/>
  <c r="U67" i="2"/>
  <c r="Q67" i="2"/>
  <c r="M67" i="2"/>
  <c r="I67" i="2"/>
  <c r="E67" i="2"/>
  <c r="T67" i="2"/>
  <c r="P67" i="2"/>
  <c r="X67" i="2"/>
  <c r="H67" i="2"/>
  <c r="L67" i="2"/>
  <c r="D67" i="2"/>
  <c r="W65" i="2"/>
  <c r="S65" i="2"/>
  <c r="O65" i="2"/>
  <c r="K65" i="2"/>
  <c r="G65" i="2"/>
  <c r="V65" i="2"/>
  <c r="R65" i="2"/>
  <c r="N65" i="2"/>
  <c r="J65" i="2"/>
  <c r="F65" i="2"/>
  <c r="U65" i="2"/>
  <c r="Q65" i="2"/>
  <c r="M65" i="2"/>
  <c r="I65" i="2"/>
  <c r="E65" i="2"/>
  <c r="L65" i="2"/>
  <c r="X65" i="2"/>
  <c r="H65" i="2"/>
  <c r="P65" i="2"/>
  <c r="T65" i="2"/>
  <c r="D65" i="2"/>
  <c r="V63" i="2"/>
  <c r="R63" i="2"/>
  <c r="N63" i="2"/>
  <c r="J63" i="2"/>
  <c r="F63" i="2"/>
  <c r="U63" i="2"/>
  <c r="Q63" i="2"/>
  <c r="M63" i="2"/>
  <c r="I63" i="2"/>
  <c r="E63" i="2"/>
  <c r="S63" i="2"/>
  <c r="K63" i="2"/>
  <c r="X63" i="2"/>
  <c r="P63" i="2"/>
  <c r="H63" i="2"/>
  <c r="T63" i="2"/>
  <c r="L63" i="2"/>
  <c r="G63" i="2"/>
  <c r="W63" i="2"/>
  <c r="O63" i="2"/>
  <c r="D63" i="2"/>
  <c r="V61" i="2"/>
  <c r="R61" i="2"/>
  <c r="N61" i="2"/>
  <c r="J61" i="2"/>
  <c r="F61" i="2"/>
  <c r="U61" i="2"/>
  <c r="Q61" i="2"/>
  <c r="M61" i="2"/>
  <c r="I61" i="2"/>
  <c r="E61" i="2"/>
  <c r="S61" i="2"/>
  <c r="K61" i="2"/>
  <c r="X61" i="2"/>
  <c r="P61" i="2"/>
  <c r="H61" i="2"/>
  <c r="T61" i="2"/>
  <c r="L61" i="2"/>
  <c r="O61" i="2"/>
  <c r="G61" i="2"/>
  <c r="W61" i="2"/>
  <c r="D61" i="2"/>
  <c r="V59" i="2"/>
  <c r="R59" i="2"/>
  <c r="N59" i="2"/>
  <c r="J59" i="2"/>
  <c r="F59" i="2"/>
  <c r="U59" i="2"/>
  <c r="Q59" i="2"/>
  <c r="M59" i="2"/>
  <c r="I59" i="2"/>
  <c r="E59" i="2"/>
  <c r="S59" i="2"/>
  <c r="K59" i="2"/>
  <c r="X59" i="2"/>
  <c r="P59" i="2"/>
  <c r="H59" i="2"/>
  <c r="T59" i="2"/>
  <c r="L59" i="2"/>
  <c r="W59" i="2"/>
  <c r="O59" i="2"/>
  <c r="G59" i="2"/>
  <c r="D59" i="2"/>
  <c r="W57" i="2"/>
  <c r="S57" i="2"/>
  <c r="O57" i="2"/>
  <c r="K57" i="2"/>
  <c r="G57" i="2"/>
  <c r="V57" i="2"/>
  <c r="R57" i="2"/>
  <c r="N57" i="2"/>
  <c r="J57" i="2"/>
  <c r="F57" i="2"/>
  <c r="X57" i="2"/>
  <c r="T57" i="2"/>
  <c r="P57" i="2"/>
  <c r="L57" i="2"/>
  <c r="H57" i="2"/>
  <c r="M57" i="2"/>
  <c r="I57" i="2"/>
  <c r="U57" i="2"/>
  <c r="E57" i="2"/>
  <c r="Q57" i="2"/>
  <c r="D57" i="2"/>
  <c r="W55" i="2"/>
  <c r="S55" i="2"/>
  <c r="O55" i="2"/>
  <c r="K55" i="2"/>
  <c r="G55" i="2"/>
  <c r="V55" i="2"/>
  <c r="R55" i="2"/>
  <c r="N55" i="2"/>
  <c r="J55" i="2"/>
  <c r="F55" i="2"/>
  <c r="X55" i="2"/>
  <c r="T55" i="2"/>
  <c r="P55" i="2"/>
  <c r="L55" i="2"/>
  <c r="H55" i="2"/>
  <c r="U55" i="2"/>
  <c r="E55" i="2"/>
  <c r="Q55" i="2"/>
  <c r="M55" i="2"/>
  <c r="D55" i="2"/>
  <c r="I55" i="2"/>
  <c r="W53" i="2"/>
  <c r="S53" i="2"/>
  <c r="O53" i="2"/>
  <c r="K53" i="2"/>
  <c r="G53" i="2"/>
  <c r="V53" i="2"/>
  <c r="R53" i="2"/>
  <c r="N53" i="2"/>
  <c r="J53" i="2"/>
  <c r="F53" i="2"/>
  <c r="X53" i="2"/>
  <c r="T53" i="2"/>
  <c r="P53" i="2"/>
  <c r="L53" i="2"/>
  <c r="H53" i="2"/>
  <c r="M53" i="2"/>
  <c r="I53" i="2"/>
  <c r="U53" i="2"/>
  <c r="E53" i="2"/>
  <c r="Q53" i="2"/>
  <c r="D53" i="2"/>
  <c r="W51" i="2"/>
  <c r="S51" i="2"/>
  <c r="O51" i="2"/>
  <c r="K51" i="2"/>
  <c r="G51" i="2"/>
  <c r="V51" i="2"/>
  <c r="R51" i="2"/>
  <c r="N51" i="2"/>
  <c r="J51" i="2"/>
  <c r="F51" i="2"/>
  <c r="X51" i="2"/>
  <c r="T51" i="2"/>
  <c r="P51" i="2"/>
  <c r="L51" i="2"/>
  <c r="H51" i="2"/>
  <c r="U51" i="2"/>
  <c r="E51" i="2"/>
  <c r="Q51" i="2"/>
  <c r="M51" i="2"/>
  <c r="I51" i="2"/>
  <c r="D51" i="2"/>
  <c r="W49" i="2"/>
  <c r="S49" i="2"/>
  <c r="O49" i="2"/>
  <c r="K49" i="2"/>
  <c r="G49" i="2"/>
  <c r="V49" i="2"/>
  <c r="R49" i="2"/>
  <c r="N49" i="2"/>
  <c r="J49" i="2"/>
  <c r="F49" i="2"/>
  <c r="X49" i="2"/>
  <c r="T49" i="2"/>
  <c r="P49" i="2"/>
  <c r="L49" i="2"/>
  <c r="H49" i="2"/>
  <c r="M49" i="2"/>
  <c r="I49" i="2"/>
  <c r="U49" i="2"/>
  <c r="E49" i="2"/>
  <c r="Q49" i="2"/>
  <c r="D49" i="2"/>
  <c r="W47" i="2"/>
  <c r="S47" i="2"/>
  <c r="O47" i="2"/>
  <c r="K47" i="2"/>
  <c r="G47" i="2"/>
  <c r="V47" i="2"/>
  <c r="R47" i="2"/>
  <c r="N47" i="2"/>
  <c r="J47" i="2"/>
  <c r="F47" i="2"/>
  <c r="X47" i="2"/>
  <c r="T47" i="2"/>
  <c r="P47" i="2"/>
  <c r="L47" i="2"/>
  <c r="H47" i="2"/>
  <c r="U47" i="2"/>
  <c r="E47" i="2"/>
  <c r="Q47" i="2"/>
  <c r="M47" i="2"/>
  <c r="I47" i="2"/>
  <c r="D47" i="2"/>
  <c r="V45" i="2"/>
  <c r="R45" i="2"/>
  <c r="N45" i="2"/>
  <c r="J45" i="2"/>
  <c r="F45" i="2"/>
  <c r="X45" i="2"/>
  <c r="T45" i="2"/>
  <c r="P45" i="2"/>
  <c r="L45" i="2"/>
  <c r="H45" i="2"/>
  <c r="U45" i="2"/>
  <c r="M45" i="2"/>
  <c r="E45" i="2"/>
  <c r="S45" i="2"/>
  <c r="K45" i="2"/>
  <c r="Q45" i="2"/>
  <c r="I45" i="2"/>
  <c r="O45" i="2"/>
  <c r="G45" i="2"/>
  <c r="W45" i="2"/>
  <c r="D45" i="2"/>
  <c r="V43" i="2"/>
  <c r="R43" i="2"/>
  <c r="N43" i="2"/>
  <c r="J43" i="2"/>
  <c r="F43" i="2"/>
  <c r="X43" i="2"/>
  <c r="T43" i="2"/>
  <c r="P43" i="2"/>
  <c r="L43" i="2"/>
  <c r="H43" i="2"/>
  <c r="U43" i="2"/>
  <c r="M43" i="2"/>
  <c r="E43" i="2"/>
  <c r="S43" i="2"/>
  <c r="K43" i="2"/>
  <c r="Q43" i="2"/>
  <c r="I43" i="2"/>
  <c r="W43" i="2"/>
  <c r="O43" i="2"/>
  <c r="D43" i="2"/>
  <c r="G43" i="2"/>
  <c r="V41" i="2"/>
  <c r="W41" i="2"/>
  <c r="R41" i="2"/>
  <c r="N41" i="2"/>
  <c r="J41" i="2"/>
  <c r="F41" i="2"/>
  <c r="U41" i="2"/>
  <c r="Q41" i="2"/>
  <c r="M41" i="2"/>
  <c r="I41" i="2"/>
  <c r="E41" i="2"/>
  <c r="T41" i="2"/>
  <c r="P41" i="2"/>
  <c r="L41" i="2"/>
  <c r="H41" i="2"/>
  <c r="O41" i="2"/>
  <c r="K41" i="2"/>
  <c r="S41" i="2"/>
  <c r="X41" i="2"/>
  <c r="D41" i="2"/>
  <c r="G41" i="2"/>
  <c r="V39" i="2"/>
  <c r="R39" i="2"/>
  <c r="N39" i="2"/>
  <c r="J39" i="2"/>
  <c r="F39" i="2"/>
  <c r="U39" i="2"/>
  <c r="Q39" i="2"/>
  <c r="M39" i="2"/>
  <c r="I39" i="2"/>
  <c r="E39" i="2"/>
  <c r="X39" i="2"/>
  <c r="T39" i="2"/>
  <c r="P39" i="2"/>
  <c r="L39" i="2"/>
  <c r="H39" i="2"/>
  <c r="W39" i="2"/>
  <c r="G39" i="2"/>
  <c r="S39" i="2"/>
  <c r="K39" i="2"/>
  <c r="D39" i="2"/>
  <c r="O39" i="2"/>
  <c r="U37" i="2"/>
  <c r="Q37" i="2"/>
  <c r="M37" i="2"/>
  <c r="I37" i="2"/>
  <c r="E37" i="2"/>
  <c r="X37" i="2"/>
  <c r="T37" i="2"/>
  <c r="P37" i="2"/>
  <c r="L37" i="2"/>
  <c r="H37" i="2"/>
  <c r="S37" i="2"/>
  <c r="K37" i="2"/>
  <c r="R37" i="2"/>
  <c r="J37" i="2"/>
  <c r="V37" i="2"/>
  <c r="N37" i="2"/>
  <c r="F37" i="2"/>
  <c r="G37" i="2"/>
  <c r="D37" i="2"/>
  <c r="W37" i="2"/>
  <c r="O37" i="2"/>
  <c r="U35" i="2"/>
  <c r="Q35" i="2"/>
  <c r="M35" i="2"/>
  <c r="I35" i="2"/>
  <c r="E35" i="2"/>
  <c r="X35" i="2"/>
  <c r="T35" i="2"/>
  <c r="P35" i="2"/>
  <c r="L35" i="2"/>
  <c r="H35" i="2"/>
  <c r="S35" i="2"/>
  <c r="K35" i="2"/>
  <c r="R35" i="2"/>
  <c r="J35" i="2"/>
  <c r="V35" i="2"/>
  <c r="N35" i="2"/>
  <c r="F35" i="2"/>
  <c r="O35" i="2"/>
  <c r="D35" i="2"/>
  <c r="W35" i="2"/>
  <c r="G35" i="2"/>
  <c r="U33" i="2"/>
  <c r="Q33" i="2"/>
  <c r="M33" i="2"/>
  <c r="I33" i="2"/>
  <c r="E33" i="2"/>
  <c r="X33" i="2"/>
  <c r="T33" i="2"/>
  <c r="P33" i="2"/>
  <c r="L33" i="2"/>
  <c r="H33" i="2"/>
  <c r="S33" i="2"/>
  <c r="K33" i="2"/>
  <c r="R33" i="2"/>
  <c r="J33" i="2"/>
  <c r="V33" i="2"/>
  <c r="N33" i="2"/>
  <c r="F33" i="2"/>
  <c r="W33" i="2"/>
  <c r="G33" i="2"/>
  <c r="D33" i="2"/>
  <c r="O33" i="2"/>
  <c r="U31" i="2"/>
  <c r="Q31" i="2"/>
  <c r="X31" i="2"/>
  <c r="T31" i="2"/>
  <c r="O31" i="2"/>
  <c r="K31" i="2"/>
  <c r="G31" i="2"/>
  <c r="S31" i="2"/>
  <c r="N31" i="2"/>
  <c r="J31" i="2"/>
  <c r="F31" i="2"/>
  <c r="V31" i="2"/>
  <c r="P31" i="2"/>
  <c r="L31" i="2"/>
  <c r="H31" i="2"/>
  <c r="I31" i="2"/>
  <c r="D31" i="2"/>
  <c r="W31" i="2"/>
  <c r="R31" i="2"/>
  <c r="M31" i="2"/>
  <c r="E31" i="2"/>
  <c r="W29" i="2"/>
  <c r="S29" i="2"/>
  <c r="O29" i="2"/>
  <c r="K29" i="2"/>
  <c r="G29" i="2"/>
  <c r="V29" i="2"/>
  <c r="R29" i="2"/>
  <c r="N29" i="2"/>
  <c r="J29" i="2"/>
  <c r="F29" i="2"/>
  <c r="X29" i="2"/>
  <c r="T29" i="2"/>
  <c r="P29" i="2"/>
  <c r="L29" i="2"/>
  <c r="H29" i="2"/>
  <c r="Q29" i="2"/>
  <c r="M29" i="2"/>
  <c r="I29" i="2"/>
  <c r="U29" i="2"/>
  <c r="E29" i="2"/>
  <c r="D29" i="2"/>
  <c r="W27" i="2"/>
  <c r="S27" i="2"/>
  <c r="O27" i="2"/>
  <c r="K27" i="2"/>
  <c r="G27" i="2"/>
  <c r="V27" i="2"/>
  <c r="R27" i="2"/>
  <c r="N27" i="2"/>
  <c r="J27" i="2"/>
  <c r="F27" i="2"/>
  <c r="X27" i="2"/>
  <c r="T27" i="2"/>
  <c r="P27" i="2"/>
  <c r="L27" i="2"/>
  <c r="H27" i="2"/>
  <c r="I27" i="2"/>
  <c r="U27" i="2"/>
  <c r="Q27" i="2"/>
  <c r="D27" i="2"/>
  <c r="M27" i="2"/>
  <c r="E27" i="2"/>
  <c r="W25" i="2"/>
  <c r="S25" i="2"/>
  <c r="O25" i="2"/>
  <c r="K25" i="2"/>
  <c r="G25" i="2"/>
  <c r="V25" i="2"/>
  <c r="R25" i="2"/>
  <c r="N25" i="2"/>
  <c r="J25" i="2"/>
  <c r="F25" i="2"/>
  <c r="X25" i="2"/>
  <c r="T25" i="2"/>
  <c r="P25" i="2"/>
  <c r="L25" i="2"/>
  <c r="H25" i="2"/>
  <c r="Q25" i="2"/>
  <c r="M25" i="2"/>
  <c r="I25" i="2"/>
  <c r="U25" i="2"/>
  <c r="E25" i="2"/>
  <c r="D25" i="2"/>
  <c r="W23" i="2"/>
  <c r="S23" i="2"/>
  <c r="O23" i="2"/>
  <c r="K23" i="2"/>
  <c r="G23" i="2"/>
  <c r="V23" i="2"/>
  <c r="R23" i="2"/>
  <c r="N23" i="2"/>
  <c r="J23" i="2"/>
  <c r="F23" i="2"/>
  <c r="X23" i="2"/>
  <c r="T23" i="2"/>
  <c r="P23" i="2"/>
  <c r="L23" i="2"/>
  <c r="H23" i="2"/>
  <c r="I23" i="2"/>
  <c r="D23" i="2"/>
  <c r="U23" i="2"/>
  <c r="Q23" i="2"/>
  <c r="M23" i="2"/>
  <c r="E23" i="2"/>
  <c r="W21" i="2"/>
  <c r="S21" i="2"/>
  <c r="O21" i="2"/>
  <c r="K21" i="2"/>
  <c r="G21" i="2"/>
  <c r="V21" i="2"/>
  <c r="R21" i="2"/>
  <c r="N21" i="2"/>
  <c r="J21" i="2"/>
  <c r="F21" i="2"/>
  <c r="X21" i="2"/>
  <c r="T21" i="2"/>
  <c r="P21" i="2"/>
  <c r="L21" i="2"/>
  <c r="H21" i="2"/>
  <c r="Q21" i="2"/>
  <c r="I21" i="2"/>
  <c r="D21" i="2"/>
  <c r="U21" i="2"/>
  <c r="E21" i="2"/>
  <c r="M21" i="2"/>
  <c r="W19" i="2"/>
  <c r="S19" i="2"/>
  <c r="O19" i="2"/>
  <c r="K19" i="2"/>
  <c r="G19" i="2"/>
  <c r="V19" i="2"/>
  <c r="R19" i="2"/>
  <c r="N19" i="2"/>
  <c r="J19" i="2"/>
  <c r="F19" i="2"/>
  <c r="X19" i="2"/>
  <c r="T19" i="2"/>
  <c r="P19" i="2"/>
  <c r="L19" i="2"/>
  <c r="H19" i="2"/>
  <c r="I19" i="2"/>
  <c r="E19" i="2"/>
  <c r="Q19" i="2"/>
  <c r="M19" i="2"/>
  <c r="D19" i="2"/>
  <c r="U19" i="2"/>
  <c r="W17" i="2"/>
  <c r="S17" i="2"/>
  <c r="O17" i="2"/>
  <c r="K17" i="2"/>
  <c r="G17" i="2"/>
  <c r="V17" i="2"/>
  <c r="R17" i="2"/>
  <c r="N17" i="2"/>
  <c r="J17" i="2"/>
  <c r="F17" i="2"/>
  <c r="X17" i="2"/>
  <c r="T17" i="2"/>
  <c r="P17" i="2"/>
  <c r="L17" i="2"/>
  <c r="H17" i="2"/>
  <c r="Q17" i="2"/>
  <c r="I17" i="2"/>
  <c r="U17" i="2"/>
  <c r="E17" i="2"/>
  <c r="M17" i="2"/>
  <c r="D17" i="2"/>
  <c r="V15" i="2"/>
  <c r="R15" i="2"/>
  <c r="N15" i="2"/>
  <c r="J15" i="2"/>
  <c r="F15" i="2"/>
  <c r="X15" i="2"/>
  <c r="T15" i="2"/>
  <c r="P15" i="2"/>
  <c r="L15" i="2"/>
  <c r="H15" i="2"/>
  <c r="W15" i="2"/>
  <c r="O15" i="2"/>
  <c r="G15" i="2"/>
  <c r="M15" i="2"/>
  <c r="S15" i="2"/>
  <c r="K15" i="2"/>
  <c r="Q15" i="2"/>
  <c r="I15" i="2"/>
  <c r="D15" i="2"/>
  <c r="U15" i="2"/>
  <c r="E15" i="2"/>
  <c r="V13" i="2"/>
  <c r="R13" i="2"/>
  <c r="N13" i="2"/>
  <c r="J13" i="2"/>
  <c r="F13" i="2"/>
  <c r="X13" i="2"/>
  <c r="T13" i="2"/>
  <c r="P13" i="2"/>
  <c r="L13" i="2"/>
  <c r="H13" i="2"/>
  <c r="W13" i="2"/>
  <c r="O13" i="2"/>
  <c r="G13" i="2"/>
  <c r="U13" i="2"/>
  <c r="D13" i="2"/>
  <c r="S13" i="2"/>
  <c r="K13" i="2"/>
  <c r="Q13" i="2"/>
  <c r="I13" i="2"/>
  <c r="M13" i="2"/>
  <c r="E13" i="2"/>
  <c r="V11" i="2"/>
  <c r="R11" i="2"/>
  <c r="N11" i="2"/>
  <c r="J11" i="2"/>
  <c r="F11" i="2"/>
  <c r="X11" i="2"/>
  <c r="T11" i="2"/>
  <c r="P11" i="2"/>
  <c r="L11" i="2"/>
  <c r="H11" i="2"/>
  <c r="W11" i="2"/>
  <c r="O11" i="2"/>
  <c r="G11" i="2"/>
  <c r="M11" i="2"/>
  <c r="S11" i="2"/>
  <c r="K11" i="2"/>
  <c r="Q11" i="2"/>
  <c r="I11" i="2"/>
  <c r="D11" i="2"/>
  <c r="U11" i="2"/>
  <c r="E11" i="2"/>
  <c r="V9" i="2"/>
  <c r="R9" i="2"/>
  <c r="N9" i="2"/>
  <c r="J9" i="2"/>
  <c r="F9" i="2"/>
  <c r="X9" i="2"/>
  <c r="T9" i="2"/>
  <c r="P9" i="2"/>
  <c r="L9" i="2"/>
  <c r="H9" i="2"/>
  <c r="W9" i="2"/>
  <c r="O9" i="2"/>
  <c r="G9" i="2"/>
  <c r="U9" i="2"/>
  <c r="E9" i="2"/>
  <c r="S9" i="2"/>
  <c r="K9" i="2"/>
  <c r="Q9" i="2"/>
  <c r="I9" i="2"/>
  <c r="M9" i="2"/>
  <c r="D9" i="2"/>
</calcChain>
</file>

<file path=xl/sharedStrings.xml><?xml version="1.0" encoding="utf-8"?>
<sst xmlns="http://schemas.openxmlformats.org/spreadsheetml/2006/main" count="3671" uniqueCount="628">
  <si>
    <t>SÁGA-kód    (Szállítói cikkszám)</t>
  </si>
  <si>
    <t>Marketing megnevezés</t>
  </si>
  <si>
    <t>Termék megnevezés</t>
  </si>
  <si>
    <t>Termék PRISM név</t>
  </si>
  <si>
    <t>Egyedi nettó tömeg</t>
  </si>
  <si>
    <t>Egyedi bruttó tömeg</t>
  </si>
  <si>
    <t>Egyedi EAN szám</t>
  </si>
  <si>
    <t>Gyűjtő nettó tömeg</t>
  </si>
  <si>
    <t>Gyűjtő bruttó tömeg</t>
  </si>
  <si>
    <t>Gyűjtő EAN szám</t>
  </si>
  <si>
    <t>Gyűjtőcsomag típusa</t>
  </si>
  <si>
    <t>Raklap</t>
  </si>
  <si>
    <t>Raklap magasság</t>
  </si>
  <si>
    <t>Szavatossági idő</t>
  </si>
  <si>
    <t>160g</t>
  </si>
  <si>
    <t>EU</t>
  </si>
  <si>
    <t>140g</t>
  </si>
  <si>
    <t>350g</t>
  </si>
  <si>
    <t>360g</t>
  </si>
  <si>
    <t>RJA0017</t>
  </si>
  <si>
    <t>ROY. PU.HUS ASZPIKBAN 2X2000G</t>
  </si>
  <si>
    <t>2000g</t>
  </si>
  <si>
    <t>400g</t>
  </si>
  <si>
    <t>300g</t>
  </si>
  <si>
    <t>90g</t>
  </si>
  <si>
    <t>100g</t>
  </si>
  <si>
    <t>80g</t>
  </si>
  <si>
    <t>70g</t>
  </si>
  <si>
    <t>200g</t>
  </si>
  <si>
    <t>VGB0001</t>
  </si>
  <si>
    <t>CORDON BLEU 8X500G</t>
  </si>
  <si>
    <t>500g</t>
  </si>
  <si>
    <t>VDA0001</t>
  </si>
  <si>
    <t>Panírozott, készresütött, gyorsfagyasztott, darabokból formázott csirke mellhús hozzáadott élelmi rosttal, kalciummal és tengeri sóval</t>
  </si>
  <si>
    <t>375g</t>
  </si>
  <si>
    <t>380g</t>
  </si>
  <si>
    <t>VXA0001</t>
  </si>
  <si>
    <t>VDY0001</t>
  </si>
  <si>
    <t>VGX0001</t>
  </si>
  <si>
    <t>VDB0001</t>
  </si>
  <si>
    <t>FINI MINI DINOSZAURUSZ 10X800G</t>
  </si>
  <si>
    <t>800g</t>
  </si>
  <si>
    <t>VGP0001</t>
  </si>
  <si>
    <t>MINI KIJEV 12X250G</t>
  </si>
  <si>
    <t>250g</t>
  </si>
  <si>
    <t>Termékcsoport</t>
  </si>
  <si>
    <t>Csemegepult</t>
  </si>
  <si>
    <t>Laktózmentes</t>
  </si>
  <si>
    <t>Édesítő-szerrel (édesítő-szerekkel)</t>
  </si>
  <si>
    <t>Cukorral (cukrokkal) és édesítőszerrel (édesítő-szerekkel)</t>
  </si>
  <si>
    <t>Narancssárga S (E 110)</t>
  </si>
  <si>
    <t>Kinolinsárga (E 104)</t>
  </si>
  <si>
    <t>Azorubin (E 122)</t>
  </si>
  <si>
    <t>Alluravörös (E 129)</t>
  </si>
  <si>
    <t>Tartrazin (E 102)</t>
  </si>
  <si>
    <t>Neukockin (E 124)</t>
  </si>
  <si>
    <t>Pulyka</t>
  </si>
  <si>
    <t>Csirke</t>
  </si>
  <si>
    <t>Sertés</t>
  </si>
  <si>
    <t>Marha</t>
  </si>
  <si>
    <t>Kiszerelés</t>
  </si>
  <si>
    <t>Igen</t>
  </si>
  <si>
    <t>Nem</t>
  </si>
  <si>
    <t>Tartalmazhat</t>
  </si>
  <si>
    <t>Terméktípus</t>
  </si>
  <si>
    <t>Panírozott, készresütött, gyorsfagyasztott, pulyka és csirke melldarabokból formázott hús, sajtos, fokhagymás és petrezselymes töltelékkel</t>
  </si>
  <si>
    <t>Mennyiség / SÁGA-kód    (Szállítói cikkszám)</t>
  </si>
  <si>
    <t>Összeg</t>
  </si>
  <si>
    <t>DB / karton</t>
  </si>
  <si>
    <t>Karton / sor</t>
  </si>
  <si>
    <t>Sor / raklap</t>
  </si>
  <si>
    <t>Karton / raklap</t>
  </si>
  <si>
    <t>DB / raklap</t>
  </si>
  <si>
    <t>Glutén</t>
  </si>
  <si>
    <t>Tojás</t>
  </si>
  <si>
    <t>Rákfélék</t>
  </si>
  <si>
    <t>Hal</t>
  </si>
  <si>
    <t>Földimogyoró</t>
  </si>
  <si>
    <t>Szójabab</t>
  </si>
  <si>
    <t>Tej</t>
  </si>
  <si>
    <t>Diófélék</t>
  </si>
  <si>
    <t>Zeller</t>
  </si>
  <si>
    <t>Mustár</t>
  </si>
  <si>
    <t>Szezámmag</t>
  </si>
  <si>
    <t>Kén-dioxid és az SO2-ben kifejezett szulfitok</t>
  </si>
  <si>
    <t>Csillagfürt</t>
  </si>
  <si>
    <t>Puhatestűek</t>
  </si>
  <si>
    <t>Gluténmentes</t>
  </si>
  <si>
    <t>Állatfajok</t>
  </si>
  <si>
    <t>Logisztika</t>
  </si>
  <si>
    <t>Nem előrecsomagolt</t>
  </si>
  <si>
    <t>Allergének</t>
  </si>
  <si>
    <t>ROYAL SELYEMSONKA 11X80G</t>
  </si>
  <si>
    <t>900g</t>
  </si>
  <si>
    <t>SEU0006</t>
  </si>
  <si>
    <t>VAL0001</t>
  </si>
  <si>
    <t>SEF0001</t>
  </si>
  <si>
    <t>SEF0002</t>
  </si>
  <si>
    <t>CSIRKEM.SONKA KAPROS FB.10X80G</t>
  </si>
  <si>
    <t>CSIRKEM.SONKA PAPR. FB.10X80G</t>
  </si>
  <si>
    <t>ROYAL SELYEMSONKA 6X160G</t>
  </si>
  <si>
    <t>SEU0007</t>
  </si>
  <si>
    <t>BRUTTÓ rakat tömeg</t>
  </si>
  <si>
    <t>NETTÓ rakat tömeg</t>
  </si>
  <si>
    <t>Vámtarifa-szám</t>
  </si>
  <si>
    <t>Energia (kJ / kcal)</t>
  </si>
  <si>
    <t>zsír (g)</t>
  </si>
  <si>
    <t>amelyből telített zsírsavak (g)</t>
  </si>
  <si>
    <t>szénhidrát (g)</t>
  </si>
  <si>
    <t>rost (g)</t>
  </si>
  <si>
    <t>fehérje (g)</t>
  </si>
  <si>
    <t>só (g)</t>
  </si>
  <si>
    <t>cukrokból laktóz (g)</t>
  </si>
  <si>
    <t>amelyből cukrok (g)</t>
  </si>
  <si>
    <t>OAH0020</t>
  </si>
  <si>
    <t>RAK0014</t>
  </si>
  <si>
    <t>RAL0017</t>
  </si>
  <si>
    <t>RAM0010</t>
  </si>
  <si>
    <t>RAN0013</t>
  </si>
  <si>
    <t>RAN0101</t>
  </si>
  <si>
    <t>SAH0002</t>
  </si>
  <si>
    <t>SAK0020</t>
  </si>
  <si>
    <t>SAM0003</t>
  </si>
  <si>
    <t>SAM0101</t>
  </si>
  <si>
    <t>VAF0001</t>
  </si>
  <si>
    <t>VAH0001</t>
  </si>
  <si>
    <t>VXA0004</t>
  </si>
  <si>
    <t>120*15*180</t>
  </si>
  <si>
    <t>128*223*188</t>
  </si>
  <si>
    <t>127*222*187</t>
  </si>
  <si>
    <t>100*20*180</t>
  </si>
  <si>
    <t>186*356*182</t>
  </si>
  <si>
    <t>200*20*180</t>
  </si>
  <si>
    <t>182*192*174</t>
  </si>
  <si>
    <t>210*309*135</t>
  </si>
  <si>
    <t>FINI MINI VIRSLI 10X140G</t>
  </si>
  <si>
    <t>175*40*240</t>
  </si>
  <si>
    <t>177*212*249</t>
  </si>
  <si>
    <t>FÜSTLIZER PU.PÁ FÜSTÍZ 3X2,2KG</t>
  </si>
  <si>
    <t>92*92*385</t>
  </si>
  <si>
    <t>288*403*111</t>
  </si>
  <si>
    <t>FÜSTLIZER PU.PÁ FÜSTÍZ 8X400G</t>
  </si>
  <si>
    <t>65*65*170</t>
  </si>
  <si>
    <t>200*263*121</t>
  </si>
  <si>
    <t>FÜSTLIZER PU.PÁ SAJTOS 3X2,2KG</t>
  </si>
  <si>
    <t>FÜSTLIZER PU.PÁ SAJTOS 8X400G</t>
  </si>
  <si>
    <t>FÜSTLIZER PU.PÁ LM.SAJT 8X400G</t>
  </si>
  <si>
    <t>218*398*116</t>
  </si>
  <si>
    <t>62*62*160</t>
  </si>
  <si>
    <t>FALNI JÓ CSEM. 3X2000G</t>
  </si>
  <si>
    <t>89*89*410</t>
  </si>
  <si>
    <t>278*388*106</t>
  </si>
  <si>
    <t>105*105*275</t>
  </si>
  <si>
    <t>208*308*116</t>
  </si>
  <si>
    <t>97*97*330</t>
  </si>
  <si>
    <t>95*95*270</t>
  </si>
  <si>
    <t>FÜSTLIZER PU.PÁ CSÍPŐS 10X90G</t>
  </si>
  <si>
    <t>131*151*187</t>
  </si>
  <si>
    <t>FÜSTLIZER PU.PÁ 10X90G</t>
  </si>
  <si>
    <t>FÜSTLIZER PU.PÁ FÜSTÍZ 10X90G</t>
  </si>
  <si>
    <t>FÜSTLIZER PU.PÁ SAJTOS 10X90G</t>
  </si>
  <si>
    <t>FÜSTLIZER PU.PÁ LM.SAJT 10X90G</t>
  </si>
  <si>
    <t>FALNI JÓ CSEM.MAGYAROS 12X100G</t>
  </si>
  <si>
    <t>120*30*180</t>
  </si>
  <si>
    <t>FÜSTLI PANÍROZOTT 6X300G</t>
  </si>
  <si>
    <t>170*30*155</t>
  </si>
  <si>
    <t>228*358*106</t>
  </si>
  <si>
    <t>FINI MINI PÁRIZSI PAN. 10X330G</t>
  </si>
  <si>
    <t>260*40*200</t>
  </si>
  <si>
    <t>288*383*126</t>
  </si>
  <si>
    <t>FALNI JÓ BAROMFIÉRMÉK 12X900G</t>
  </si>
  <si>
    <t>240*120*300</t>
  </si>
  <si>
    <t>288*388*276</t>
  </si>
  <si>
    <t>FINI MINI CS.NUGGETS 10X375G</t>
  </si>
  <si>
    <t>240*65*220</t>
  </si>
  <si>
    <t>FALNI JÓ FASÍRTG.CSÍP. 10X380G</t>
  </si>
  <si>
    <t>100*86*230</t>
  </si>
  <si>
    <t>215*75*190</t>
  </si>
  <si>
    <t>265*40*210</t>
  </si>
  <si>
    <t>FALNI JÓ FASÍRT.SAJTOS 10X375G</t>
  </si>
  <si>
    <t>190*95*220</t>
  </si>
  <si>
    <t>FALNI JÓ FASÍRTG. 10X375G</t>
  </si>
  <si>
    <t>200*95*230</t>
  </si>
  <si>
    <t>FALNI JÓ FASÍRTG. XXL 12X800G</t>
  </si>
  <si>
    <t>OAH0019</t>
  </si>
  <si>
    <t>FINI MINI&amp;GO VIRSLI 6X140G</t>
  </si>
  <si>
    <t>280g</t>
  </si>
  <si>
    <t>Főtt, csontokról mechanikusan lefejtett baromfihúsból készült termék, nem ehető műbélben</t>
  </si>
  <si>
    <t>Főtt, csontokról mechanikusan lefejtett baromfihúsból készült termék, szeletelt, védőgázas csomagolásban</t>
  </si>
  <si>
    <t>Füst ízesítésű pulykapárizsi laktózmentes sajttal, szeletelt, védőgázas csomagolásban</t>
  </si>
  <si>
    <t>2200g</t>
  </si>
  <si>
    <t>Füst ízesítésű pulykapárizsi, nem ehető műbélben</t>
  </si>
  <si>
    <t>Füst ízesítésű pulykapárizsi, szeletelt, védőgázas csomagolásban</t>
  </si>
  <si>
    <t>Füst ízesítésű pulykapárizsi sajttal, nem ehető műbélben</t>
  </si>
  <si>
    <t>Füst ízesítésű pulykapárizsi sajttal, szeletelt, védőgázas csomagolásban</t>
  </si>
  <si>
    <t>Készresütött, gyorsfagyasztott, csontokról mechanikusan lefejtett csirkehúsból készült termék</t>
  </si>
  <si>
    <t>330g</t>
  </si>
  <si>
    <t>Egyedi csomag mérete mm (szél.*mélys.*mag.)</t>
  </si>
  <si>
    <t>Füst ízesítésű pulykavirsli</t>
  </si>
  <si>
    <t>Sültízű, formázott, hőkezelt pulyka mellsonka, szeletelt, védőgázas csomagolásban</t>
  </si>
  <si>
    <t>Füst ízesítésű, formázott, hőkezelt pulyka mellsonka, szeletelt, védőgázas csomagolásban</t>
  </si>
  <si>
    <t>Formázott, hőkezelt pulyka combsonka sajttal, hozzáadott tejfehérjével, szeletelt, védőgázas csomagolásban</t>
  </si>
  <si>
    <t>Enyhén csípős, formázott, hőkezelt pulyka combsonka kaliforniai paprikával, hozzáadott tejfehérjével, szeletelt, védőgázas csomagolásban</t>
  </si>
  <si>
    <t>Formázott, hőkezelt pulyka mellsonka, szeletelt, védőgázas csomagolásban</t>
  </si>
  <si>
    <t>Panírozott, készresütött, gyosfagyasztott, főtt, füst ízesítésű, pulykahúsból és csontokról mechanikusan lefejtett pulykahúsból készült termék</t>
  </si>
  <si>
    <t>Panírozott, készresütött gyorsfagyasztott füst ízesítésű pulykapárizsi</t>
  </si>
  <si>
    <t>Formázott, készresütött, gyorsfagyasztott, csontokról mechanikusan lefejtett csirkehúsból készült termék</t>
  </si>
  <si>
    <t>Panírozott, készresütött, gyorsfagyasztott, csípős, csontokról mechanikusan lefejtett csirkehúsból készült termék</t>
  </si>
  <si>
    <t>Panírozott, készresütött, gyorsfagyasztott, pulyka- és csirke melldarabokból formázott hús, hozzáadott vízzel, formázott, hőkezelt, pulyka combsonkával és sajttal töltve</t>
  </si>
  <si>
    <t>Panírozott, készresütött, gyorsfagyasztott, csontokról mechanikusan lefejtett csirkehúsból készült termék, sajttal töltve</t>
  </si>
  <si>
    <t>OAD0066</t>
  </si>
  <si>
    <t>OAD0067</t>
  </si>
  <si>
    <t>OAD0068</t>
  </si>
  <si>
    <t>OAD0211</t>
  </si>
  <si>
    <t>OAD0212</t>
  </si>
  <si>
    <t>OAD0408</t>
  </si>
  <si>
    <t>OAD0409</t>
  </si>
  <si>
    <t>OAD0500</t>
  </si>
  <si>
    <t>OAD0501</t>
  </si>
  <si>
    <t>OAE0042</t>
  </si>
  <si>
    <t>OAE0043</t>
  </si>
  <si>
    <t>OAE0044</t>
  </si>
  <si>
    <t>OAT0011</t>
  </si>
  <si>
    <t>RAU0009</t>
  </si>
  <si>
    <t>RBD0008</t>
  </si>
  <si>
    <t>RCE0010</t>
  </si>
  <si>
    <t>RET0008</t>
  </si>
  <si>
    <t>RFF0004</t>
  </si>
  <si>
    <t>SAG0003</t>
  </si>
  <si>
    <t>SEJ0017</t>
  </si>
  <si>
    <t>SEJ0018</t>
  </si>
  <si>
    <t>SEQ0080</t>
  </si>
  <si>
    <t>SEQ0081</t>
  </si>
  <si>
    <t>SEQ0082</t>
  </si>
  <si>
    <t>SEQ0083</t>
  </si>
  <si>
    <t>SEQ0084</t>
  </si>
  <si>
    <t>UXJ0001</t>
  </si>
  <si>
    <t>FÜSTLI VIRSLI KLASSZIK 40X140G</t>
  </si>
  <si>
    <t>5995663909119</t>
  </si>
  <si>
    <t>5995663940815</t>
  </si>
  <si>
    <t>1601009990</t>
  </si>
  <si>
    <t>FÜSTLI VIRSLI KLASSZIK 20X350G</t>
  </si>
  <si>
    <t>5995663909096</t>
  </si>
  <si>
    <t>5995663940631</t>
  </si>
  <si>
    <t>FÜSTLI VIRSLI KLASSZIK20X280G</t>
  </si>
  <si>
    <t>5995663968673</t>
  </si>
  <si>
    <t>5995663968680</t>
  </si>
  <si>
    <t>FÜSTLI CSÍPŐS 20X140G</t>
  </si>
  <si>
    <t>5995663969397</t>
  </si>
  <si>
    <t>5995663969403</t>
  </si>
  <si>
    <t>FÜSTLI CSÍPŐS 10X350G</t>
  </si>
  <si>
    <t>5995663969410</t>
  </si>
  <si>
    <t>5995663969427</t>
  </si>
  <si>
    <t>FÜSTLI ÍNYENC 20X140G</t>
  </si>
  <si>
    <t>5995663969434</t>
  </si>
  <si>
    <t>5995663969441</t>
  </si>
  <si>
    <t>FÜSTLI ÍNYENC 10X350G</t>
  </si>
  <si>
    <t>5995663969458</t>
  </si>
  <si>
    <t>5995663969465</t>
  </si>
  <si>
    <t>FÜSTLI GRILL BBQ 20X140G</t>
  </si>
  <si>
    <t>5995663969113</t>
  </si>
  <si>
    <t>5995663969120</t>
  </si>
  <si>
    <t>FÜSTLI GRILL BBQ 10X350G</t>
  </si>
  <si>
    <t>5995663969137</t>
  </si>
  <si>
    <t>5995663969144</t>
  </si>
  <si>
    <t>FÜSTLI SAJTOS 20X140G</t>
  </si>
  <si>
    <t>5995663969472</t>
  </si>
  <si>
    <t>5995663969489</t>
  </si>
  <si>
    <t>FÜSTLI SAJTOS 10X350G</t>
  </si>
  <si>
    <t>5995663969496</t>
  </si>
  <si>
    <t>5995663969502</t>
  </si>
  <si>
    <t>FÜSTLI SAJTOS 20X280G</t>
  </si>
  <si>
    <t>5995663969519</t>
  </si>
  <si>
    <t>5995663969526</t>
  </si>
  <si>
    <t>5995663967959</t>
  </si>
  <si>
    <t>5995663967966</t>
  </si>
  <si>
    <t>5995663947586</t>
  </si>
  <si>
    <t>5995663947593</t>
  </si>
  <si>
    <t>FÜSTLI BÉCSI VIRSLI 6X360G</t>
  </si>
  <si>
    <t>5995663947425</t>
  </si>
  <si>
    <t>5995663949498</t>
  </si>
  <si>
    <t>5995663967997</t>
  </si>
  <si>
    <t>5995663968000</t>
  </si>
  <si>
    <t>5995663968192</t>
  </si>
  <si>
    <t>5995663968208</t>
  </si>
  <si>
    <t>5995663968017</t>
  </si>
  <si>
    <t>5995663968024</t>
  </si>
  <si>
    <t>5995663968291</t>
  </si>
  <si>
    <t>5995663968307</t>
  </si>
  <si>
    <t>5995663968123</t>
  </si>
  <si>
    <t>5995663968130</t>
  </si>
  <si>
    <t>FÜSTLIZER SNIDLINGES 2X2KG</t>
  </si>
  <si>
    <t>5995663969250</t>
  </si>
  <si>
    <t>5995663969267</t>
  </si>
  <si>
    <t>5995663968390</t>
  </si>
  <si>
    <t>5995663968406</t>
  </si>
  <si>
    <t>FÜSTLIZER CSÍPŐS 2X2KG</t>
  </si>
  <si>
    <t>5995663969311</t>
  </si>
  <si>
    <t>5995663969328</t>
  </si>
  <si>
    <t>FÜSTLIZER S.T.PU.ROLÁD 2x2000G</t>
  </si>
  <si>
    <t>5995663915608</t>
  </si>
  <si>
    <t>5995663915615</t>
  </si>
  <si>
    <t>FÜSTLIZER S.T.PU.ROLÁD 8X400G</t>
  </si>
  <si>
    <t>5995663950913</t>
  </si>
  <si>
    <t>5995663950920</t>
  </si>
  <si>
    <t>ROYAL FENSÉGES PUSONKA 2X2000G</t>
  </si>
  <si>
    <t>5995663929490</t>
  </si>
  <si>
    <t>5995663929889</t>
  </si>
  <si>
    <t>ROYAL CSIRKEMELL SONKA 2X2000G</t>
  </si>
  <si>
    <t>5995663968178</t>
  </si>
  <si>
    <t>5995663968185</t>
  </si>
  <si>
    <t>5995663940686</t>
  </si>
  <si>
    <t>5995663940693</t>
  </si>
  <si>
    <t>5995663968550</t>
  </si>
  <si>
    <t>5995663968567</t>
  </si>
  <si>
    <t>5995663968505</t>
  </si>
  <si>
    <t>5995663968512</t>
  </si>
  <si>
    <t>5995663947388</t>
  </si>
  <si>
    <t>5995663947395</t>
  </si>
  <si>
    <t>5995663968598</t>
  </si>
  <si>
    <t>5995663968604</t>
  </si>
  <si>
    <t>5995663968574</t>
  </si>
  <si>
    <t>5995663968581</t>
  </si>
  <si>
    <t>5995663968147</t>
  </si>
  <si>
    <t>5995663968154</t>
  </si>
  <si>
    <t>5995663968499</t>
  </si>
  <si>
    <t>5995663968871</t>
  </si>
  <si>
    <t>FÜSTLIZER S.T.PU.ROLÁD 10X90G</t>
  </si>
  <si>
    <t>5995663967515</t>
  </si>
  <si>
    <t>5995663967522</t>
  </si>
  <si>
    <t>5995663968413</t>
  </si>
  <si>
    <t>5995663968420</t>
  </si>
  <si>
    <t>5995663950494</t>
  </si>
  <si>
    <t>5995663950500</t>
  </si>
  <si>
    <t>5995663967539</t>
  </si>
  <si>
    <t>5995663967546</t>
  </si>
  <si>
    <t>5995663967553</t>
  </si>
  <si>
    <t>5995663967560</t>
  </si>
  <si>
    <t>ROYAL PU.SONKA SÜLTÍZ 10X80G</t>
  </si>
  <si>
    <t>5995663947401</t>
  </si>
  <si>
    <t>5995663947418</t>
  </si>
  <si>
    <t>ROYAL PU.SONKA FÜSTÍZ 10X80G</t>
  </si>
  <si>
    <t>5995663946848</t>
  </si>
  <si>
    <t>5995663947456</t>
  </si>
  <si>
    <t>ROYAL SELYEMS.COMB 11X100G</t>
  </si>
  <si>
    <t>5995663940143</t>
  </si>
  <si>
    <t>5995663947821</t>
  </si>
  <si>
    <t>ROYAL SELYEMS.COMB XXL 5X200G</t>
  </si>
  <si>
    <t>5995663940150</t>
  </si>
  <si>
    <t>5995663949542</t>
  </si>
  <si>
    <t>ROYAL SELYEMS.COMB SAJT11X100G</t>
  </si>
  <si>
    <t>5995663942888</t>
  </si>
  <si>
    <t>5995663947838</t>
  </si>
  <si>
    <t>ROYAL SELYEMS.COMB PIK.11X100G</t>
  </si>
  <si>
    <t>5995663940341</t>
  </si>
  <si>
    <t>5995663947845</t>
  </si>
  <si>
    <t>ROYAL SELYEMS COMB FÜST11X100G</t>
  </si>
  <si>
    <t>5995663950890</t>
  </si>
  <si>
    <t>5995663950906</t>
  </si>
  <si>
    <t>5995663967492</t>
  </si>
  <si>
    <t>5995663967508</t>
  </si>
  <si>
    <t>5995663967836</t>
  </si>
  <si>
    <t>5995663967843</t>
  </si>
  <si>
    <t>SNACKI&amp;GO! HÚSGOLYÓ 6X125G</t>
  </si>
  <si>
    <t>5995663969274</t>
  </si>
  <si>
    <t>5995663969281</t>
  </si>
  <si>
    <t>16023119</t>
  </si>
  <si>
    <t>5999564521562</t>
  </si>
  <si>
    <t>5999564522576</t>
  </si>
  <si>
    <t>1602318010</t>
  </si>
  <si>
    <t>5999564521555</t>
  </si>
  <si>
    <t>5999564522569</t>
  </si>
  <si>
    <t>5999564521456</t>
  </si>
  <si>
    <t>5999564522477</t>
  </si>
  <si>
    <t>5999564521098</t>
  </si>
  <si>
    <t>5999564522095</t>
  </si>
  <si>
    <t>16023230</t>
  </si>
  <si>
    <t>5999564521043</t>
  </si>
  <si>
    <t>5999564522040</t>
  </si>
  <si>
    <t>5999564521005</t>
  </si>
  <si>
    <t>5999564522002</t>
  </si>
  <si>
    <t>5999564521067</t>
  </si>
  <si>
    <t>5999564522064</t>
  </si>
  <si>
    <t>5999564521036</t>
  </si>
  <si>
    <t>5999564522033</t>
  </si>
  <si>
    <t>5999564521012</t>
  </si>
  <si>
    <t>5999564522019</t>
  </si>
  <si>
    <t>5999564521029</t>
  </si>
  <si>
    <t>5999564522026</t>
  </si>
  <si>
    <t>1602311900</t>
  </si>
  <si>
    <t>5999564521548</t>
  </si>
  <si>
    <t>5999564522552</t>
  </si>
  <si>
    <t>Füstli</t>
  </si>
  <si>
    <t>Falni Jó!</t>
  </si>
  <si>
    <t>Panírozott</t>
  </si>
  <si>
    <t>Csemege</t>
  </si>
  <si>
    <t>Virsli</t>
  </si>
  <si>
    <t>Fini Mini</t>
  </si>
  <si>
    <t>Füstlizer</t>
  </si>
  <si>
    <t>Aszpikos</t>
  </si>
  <si>
    <t>Royal</t>
  </si>
  <si>
    <t>Fini Mini - Go</t>
  </si>
  <si>
    <t>Snacki &amp; Go</t>
  </si>
  <si>
    <t>Húsgolyó</t>
  </si>
  <si>
    <t>Rolád</t>
  </si>
  <si>
    <t>Combsonka</t>
  </si>
  <si>
    <t>Mellsonka</t>
  </si>
  <si>
    <t>Párizsi</t>
  </si>
  <si>
    <t>Royal - Selyemsonka</t>
  </si>
  <si>
    <t>Egyéb</t>
  </si>
  <si>
    <t>125g</t>
  </si>
  <si>
    <t>Szójamentes</t>
  </si>
  <si>
    <t>Füst ízesítésű pulykapárizsi laktózmentes sajttal, nem ehető műbélben</t>
  </si>
  <si>
    <t>Pulykapárizsi szeletelt, védőgázas csomagolásban</t>
  </si>
  <si>
    <t>Csípős pulykapárizsi Jalapeno paprikával, szeletelt, védőgázas csomagolásban</t>
  </si>
  <si>
    <t>Főtt, pulykahúsból és csontokról mechanikusan lefejtett pulykahúsból készült termék zöldségfélékkel és sajttal, szeletelt, védőgázas csomagolásban</t>
  </si>
  <si>
    <t>Formázott, hőkezelt csirke mellsonka paprikás fűszerbevonatban, szeletelt, védőgázas csomagolásban</t>
  </si>
  <si>
    <t>Formázott, hőkezelt pulyka combsonka hozzáadott tejfehérjével, szeletelt, védőgázas csomagolásban</t>
  </si>
  <si>
    <t>Formázott, hőkezelt csirke mellsonka kapros fűszerbevonatban, szeletelt, védőgázas csomagolásban</t>
  </si>
  <si>
    <t>Füst ízesítésű, formázott, hőkezelt pulyka combsonka hozzáadott tejfehérjével, szeletelt, védőgázas csomagolásban</t>
  </si>
  <si>
    <t>Készresütött pulyka húsgolyó, védőgázas csomagolásban (ajándék szósszal)</t>
  </si>
  <si>
    <t>Főtt, füst ízesítésű és csípős, pulykahúsból és csontokról mechanikusan lefejtett pulykahúsból készült termék, Jalapeno paprikával</t>
  </si>
  <si>
    <t>Főtt, füst ízesítésű és borsos-fokhagymás fűszerezésű, pulykahúsból és csontokról mechanikusan lefejtett pulykahúsból készült termék</t>
  </si>
  <si>
    <t>Főtt, füst ízesítésű és paradicsomos fűszerezésű, pulykahúsból és csontokról mechanikusan lefejtett pulykahúsból készült termék, hozzáadott sertésfehérjével</t>
  </si>
  <si>
    <t>Főtt, füst ízesítésű, pulykahúsból és csontokról mechanikusan lefejtett pulykahúsból készült termék, sajttal</t>
  </si>
  <si>
    <t>Főtt, hagymás ízesítésű, csontokról mechanikusan lefejtett pulykahúsból készült termék snidlinggel, nem ehető műbélben</t>
  </si>
  <si>
    <t>Főtt, csípős, csontokról mechanikusan lefejtett pulykahúsból készült termék Jalapeno paprikával, nem ehető műbélben</t>
  </si>
  <si>
    <t>Főtt, pulykahúsból és csontokról mechanikusan lefejtett pulykahúsból készült termék, zöldségfélékkel és sajttal, nem ehető műbélben</t>
  </si>
  <si>
    <t>Főtt, magyaros ízesítésű, csontokról mechanikusan lefejtett pulykahúsból készült termék, szeletelt, védőgázas csomagolásban</t>
  </si>
  <si>
    <t>Mini pulykavirsli hozzáadott vitaminokkal és kalciummal, védőgázas csomagolásban</t>
  </si>
  <si>
    <t>Formázott, hőkezelt pulykamell sonka, nem ehető műbélben</t>
  </si>
  <si>
    <t>Formázott, hőkezelt csirkemell sonka, nem ehető műbélben</t>
  </si>
  <si>
    <t>Pácolt, főtt pulyka combhús marhazselatinnal készült aszpikban, nem ehető műbélben</t>
  </si>
  <si>
    <t>Folyékony füsttel füstölt pulykavirsli védőgázas csomagolásban</t>
  </si>
  <si>
    <t>Karton</t>
  </si>
  <si>
    <t>Kínálókarton</t>
  </si>
  <si>
    <t>Gyűjtőcsomag mérete  mm (szél.*mélys.*mag.)</t>
  </si>
  <si>
    <t>SCO0001</t>
  </si>
  <si>
    <t>SCO0101</t>
  </si>
  <si>
    <t>FÜSTLIZER OLIVÁS ROLÁD 10X80G</t>
  </si>
  <si>
    <t>5995663969335</t>
  </si>
  <si>
    <t>5995663969342</t>
  </si>
  <si>
    <t>FÜSTLIZER PAPRIKÁS ROLÁD 10X80</t>
  </si>
  <si>
    <t>5995663969359</t>
  </si>
  <si>
    <t>5995663969366</t>
  </si>
  <si>
    <t>Főtt, pulykahúsból és csontokról mechanikusan lefejtett pulykahúsból készült termék paprika darabokkal, szeletelt, védőgázas csomagolásban</t>
  </si>
  <si>
    <t>Főtt, pulykahúsból és csontokról mechanikusan lefejtett pulykahúsból készült termék zöld olajbogyó darabokkal, szeletelt, védőgázas csomagolásban</t>
  </si>
  <si>
    <t>100*100*82</t>
  </si>
  <si>
    <t>OAH0026</t>
  </si>
  <si>
    <t>SNACKI&amp;GO FÜSTÍZ 6X140G</t>
  </si>
  <si>
    <t>5995663969175</t>
  </si>
  <si>
    <t>100*100*72</t>
  </si>
  <si>
    <t>5995663969182</t>
  </si>
  <si>
    <t>206*305*95</t>
  </si>
  <si>
    <t>16010099</t>
  </si>
  <si>
    <t>OAH0029</t>
  </si>
  <si>
    <t>SNACKI 9X160G</t>
  </si>
  <si>
    <t>5995663969533</t>
  </si>
  <si>
    <t>5995663969540</t>
  </si>
  <si>
    <t>OAH0103</t>
  </si>
  <si>
    <t>SNACKI&amp;GO SAJTOS 6X140G</t>
  </si>
  <si>
    <t>5995663969199</t>
  </si>
  <si>
    <t>5995663969205</t>
  </si>
  <si>
    <t>OAO0001</t>
  </si>
  <si>
    <t>FITT VIRSLI 20X230G</t>
  </si>
  <si>
    <t>5995663932902</t>
  </si>
  <si>
    <t>5995663932919</t>
  </si>
  <si>
    <t>156*386*197</t>
  </si>
  <si>
    <t>1601009900</t>
  </si>
  <si>
    <t>OAP0016</t>
  </si>
  <si>
    <t>FALNI JÓ HOTDOG 20X140G</t>
  </si>
  <si>
    <t>5995663968475</t>
  </si>
  <si>
    <t>5995663968888</t>
  </si>
  <si>
    <t>218*288*121</t>
  </si>
  <si>
    <t>OAP0017</t>
  </si>
  <si>
    <t>FALNI JÓ HOTDOG 16X350G</t>
  </si>
  <si>
    <t>5995663968338</t>
  </si>
  <si>
    <t>5995663968345</t>
  </si>
  <si>
    <t>193*393*156</t>
  </si>
  <si>
    <t>OAP0018</t>
  </si>
  <si>
    <t>FALNI JÓ HOTDOG FÜSTÍZ 20X280G</t>
  </si>
  <si>
    <t>5995663968086</t>
  </si>
  <si>
    <t>5995663968093</t>
  </si>
  <si>
    <t>OAP0019</t>
  </si>
  <si>
    <t>FJHOTDOG FÜSTÍZESÍTÉSŰ 10X700G</t>
  </si>
  <si>
    <t>5995663969823</t>
  </si>
  <si>
    <t>200*40*180</t>
  </si>
  <si>
    <t>5995663969830</t>
  </si>
  <si>
    <t>OAP0106</t>
  </si>
  <si>
    <t>FALNI JÓ HOTDOG SAJTOS 20X140G</t>
  </si>
  <si>
    <t>5995663968352</t>
  </si>
  <si>
    <t>5995663968369</t>
  </si>
  <si>
    <t>OAP0107</t>
  </si>
  <si>
    <t>FALNI JÓ HOTDOG SAJTOS 20X280G</t>
  </si>
  <si>
    <t>5995663968109</t>
  </si>
  <si>
    <t>5995663968116</t>
  </si>
  <si>
    <t>OAP0202</t>
  </si>
  <si>
    <t>FALNI JÓ HOTDOG CSÍPŐS 20X140G</t>
  </si>
  <si>
    <t>5995663968376</t>
  </si>
  <si>
    <t>5995663968383</t>
  </si>
  <si>
    <t>RAW0009</t>
  </si>
  <si>
    <t>FALNI JÓ CSEM. 10X300G</t>
  </si>
  <si>
    <t>5995663968482</t>
  </si>
  <si>
    <t>5995663968864</t>
  </si>
  <si>
    <t>RBA0009</t>
  </si>
  <si>
    <t>RCE0012</t>
  </si>
  <si>
    <t>RFC0101</t>
  </si>
  <si>
    <t>FJ CSIRKEMELL SONKA 3X2000G</t>
  </si>
  <si>
    <t>5995663969571</t>
  </si>
  <si>
    <t>5995663969588</t>
  </si>
  <si>
    <t>288*368*111</t>
  </si>
  <si>
    <t>SAI0003</t>
  </si>
  <si>
    <t>FINI MINI PULYKAPÁRIZSI 10x80</t>
  </si>
  <si>
    <t>SAJ0001</t>
  </si>
  <si>
    <t>FITT PÁRIZSI 10X90G</t>
  </si>
  <si>
    <t>5995663969748</t>
  </si>
  <si>
    <t>5995663969755</t>
  </si>
  <si>
    <t>SAW0008</t>
  </si>
  <si>
    <t>FALNI JÓ CSEM. 12x100G</t>
  </si>
  <si>
    <t>SCE0007</t>
  </si>
  <si>
    <t>SCG0005</t>
  </si>
  <si>
    <t>SEE0005</t>
  </si>
  <si>
    <t>FINI MINI CSIRKESONKA 10X70G</t>
  </si>
  <si>
    <t>SEN0001</t>
  </si>
  <si>
    <t>FITT SONKA 10X70G</t>
  </si>
  <si>
    <t>5995663969762</t>
  </si>
  <si>
    <t>5995663969779</t>
  </si>
  <si>
    <t>SFC0005</t>
  </si>
  <si>
    <t>FALNI JÓ! PILLESONKA 4X400G</t>
  </si>
  <si>
    <t>5995663969809</t>
  </si>
  <si>
    <t>124*55*185</t>
  </si>
  <si>
    <t>5995663969816</t>
  </si>
  <si>
    <t>Füstli - Klasszik 140g</t>
  </si>
  <si>
    <t>Füstli - Klasszik 350g</t>
  </si>
  <si>
    <t>Füstli - Klasszik 280g</t>
  </si>
  <si>
    <t>Füstli - Csípős, Jalapeno paprikával 140g</t>
  </si>
  <si>
    <t>Füstli - Csípős, Jalapeno paprikával 350g</t>
  </si>
  <si>
    <t>Füstli - Ínyenc 140g</t>
  </si>
  <si>
    <t>Füstli - Ínyenc 350g</t>
  </si>
  <si>
    <t>Füstli - BBQ 140g</t>
  </si>
  <si>
    <t>Füstli - BBQ 350g</t>
  </si>
  <si>
    <t>Füstli - Sajtos 140g</t>
  </si>
  <si>
    <t>Füstli - Sajtos 350g</t>
  </si>
  <si>
    <t>Füstli - Sajtos 280g</t>
  </si>
  <si>
    <t>Fini Mini &amp;Go - Pulykavirsli 140g</t>
  </si>
  <si>
    <t>Fini Mini - Pulykavirsli 140g</t>
  </si>
  <si>
    <t>Füstlizer - Pulykapárizsi, füst ízesítésű 2200g</t>
  </si>
  <si>
    <t>Füstlizer - Pulykapárizsi, füst ízesítésű 400g</t>
  </si>
  <si>
    <t>Füstlizer - Pulykapárizsi, füst ízesítésű, sajtos 2200g</t>
  </si>
  <si>
    <t>Füstlizer - Pulykapárizsi, füst ízesítésű, sajtos 400g</t>
  </si>
  <si>
    <t>Füstlizer - Pulykapárizsi, füst ízesítésű, laktózmentes sajtos 400g</t>
  </si>
  <si>
    <t>Füstlizer - Snidlinges 2000g</t>
  </si>
  <si>
    <t>Füstlizer - Csípős, Jalapeno paprikával 2000g</t>
  </si>
  <si>
    <t>Füstlizer - Sajtos tavaszi rolád 400g</t>
  </si>
  <si>
    <t>Fenséges Pulykamell sonka 2000g</t>
  </si>
  <si>
    <t>Royal - csirkemell sonka 2000g</t>
  </si>
  <si>
    <t>Pulyka combhús aszpikban 2000g</t>
  </si>
  <si>
    <t>Füstlizer - Pulykapárizsi, csípős, Jalapeno paprikával 90g</t>
  </si>
  <si>
    <t>Füstlizer - Pulykapárizsi 90g</t>
  </si>
  <si>
    <t>Füstlizer - Pulykapárizsi, füst ízesítésű, sajtos 90g</t>
  </si>
  <si>
    <t>Füstlizer - Pulykapárizsi, füst ízesítésű, laktózmentes sajtos 90g</t>
  </si>
  <si>
    <t>Füstlizer - Olívás rolád 80g</t>
  </si>
  <si>
    <t>Füstlizer - Paprikás rolád 80g</t>
  </si>
  <si>
    <t>Royal - Csirke mellsonka, kapros bevonattal 80g</t>
  </si>
  <si>
    <t>Royal - Csirke mellsonka, paprikás bevonattal 80g</t>
  </si>
  <si>
    <t>Royal - Pulyka mellsonka, sültízű 80g</t>
  </si>
  <si>
    <t>Royal - Pulyka mellsonka, füst ízesítésű 80g</t>
  </si>
  <si>
    <t>Royal Selyemsonka Eredeti - Pulyka combsonka 100g</t>
  </si>
  <si>
    <t>Royal Selyemsonka Eredeti - Pulyka combsonka 200g</t>
  </si>
  <si>
    <t>Royal Selyemsonka - Pulyka combsonka, sajtos 100g</t>
  </si>
  <si>
    <t>Royal Selyemsonka - Pulyka combsonka, csípős 100g</t>
  </si>
  <si>
    <t>Royal Selyemsonka - Pulyka combsonka, füst ízesítésű 100g</t>
  </si>
  <si>
    <t>Royal Selyemsonka mellhúsból - Pulyka mellsonka 80g</t>
  </si>
  <si>
    <t>Royal Selyemsonka mellhúsból - Pulyka mellsonka 160g</t>
  </si>
  <si>
    <t>Snacki &amp; Go - Húsgolyó 125g</t>
  </si>
  <si>
    <t>Panírozott Füstli 300g</t>
  </si>
  <si>
    <t>Fini Mini - Panírozott pulykapárizsi 330g</t>
  </si>
  <si>
    <t>FalniJó! - Baromfiérmék 900g</t>
  </si>
  <si>
    <t>Fini Mini - Panírozott Nuggets 375g</t>
  </si>
  <si>
    <t>Fini Mini - Panírozott Dinoszaurusz 800g</t>
  </si>
  <si>
    <t>FalniJó! - Fasírtgolyó, csípős 380g</t>
  </si>
  <si>
    <t>Cordon Bleu 500g</t>
  </si>
  <si>
    <t>Mini Kijev 250g</t>
  </si>
  <si>
    <t>FalniJó! - Fasírtgolyó, sajtos 375g</t>
  </si>
  <si>
    <t>FalniJó! - Fasírtgolyó 375g</t>
  </si>
  <si>
    <t>FalniJó! - Fasírtgolyó 800g</t>
  </si>
  <si>
    <t>Füst ízesítésű, csontokról mechanikusan lefejtett pulykahúsból készült termék, védőgázas csomagolásban</t>
  </si>
  <si>
    <t>Füst ízesítésű, csontokról mechanikusan lefejtett pulykahúsból készült termék sajttal, védőgázas csomagolásban</t>
  </si>
  <si>
    <t>FITT Csirkevirsli 15% Cserpes Sajtműhelyben készült laktózmentes natúr joghurttal, csökkentett zsírtartalommal</t>
  </si>
  <si>
    <t>FITT Csirkepárizsi 10% Cserpes Sajtműhelyben készült laktózmentes natúr joghurttal, 7% sárgarépával, csökkentett zsírtartalommal, szeletelt, védőgázas csomagolásban</t>
  </si>
  <si>
    <t>FITT Formázott, hőkezelt csirkemell sonka, hozzáadott kalciummal, szeletelt, védőgázas csomagolásban</t>
  </si>
  <si>
    <t>Főtt, füst ízesítésű, csontokról mechanikusan lefejtett pulykahúsból készült termék, védőgázas csomagolásban</t>
  </si>
  <si>
    <t>Főtt, füst ízesítésű, csontokról mechanikusan lefejtett baromfihúsból készült termék</t>
  </si>
  <si>
    <t>Fitt</t>
  </si>
  <si>
    <t>230g</t>
  </si>
  <si>
    <t>700g</t>
  </si>
  <si>
    <t>Füst ízesítésű, formázott, hőkezelt, pulyka combsonka hozzáadott tejfehérjével, szeletelt, védőgázas csomagolásban</t>
  </si>
  <si>
    <t>Főtt, füst ízesítésű, csontokról mechanikusan lefejtett baromfihúsból készült termék sajttal</t>
  </si>
  <si>
    <t>Pulykapárizsi hozzáadott kalciummal, szeletelt, védőgázas csomagolásban</t>
  </si>
  <si>
    <t>Formázott, hőkezelt csirke mellsonka, hozzáadott kalciummal, szeletelt, védőgázas csomagolásban</t>
  </si>
  <si>
    <t>Főtt, füst ízesítésű és csípős, csontokról mechanikusan lefejtett baromfihúsból készült termék Jalapeno paprikával és kaliforniai paprikával</t>
  </si>
  <si>
    <t>Formázott, hőkezelt, csirkemell sonka, nem ehető műbélben</t>
  </si>
  <si>
    <t>Fitt virsli 230g</t>
  </si>
  <si>
    <t>FalniJó! - Hot Dog füst ízesítésű 140g</t>
  </si>
  <si>
    <t>FalniJó! - Hot Dog füst ízesítésű 350g</t>
  </si>
  <si>
    <t>FalniJó! - Hot Dog füst ízesítésű 280g</t>
  </si>
  <si>
    <t>FalniJó! - Hot Dog füst ízesítésű 700g</t>
  </si>
  <si>
    <t>FalniJó! - Hot Dog sajtos 140g</t>
  </si>
  <si>
    <t>FalniJó! - Hot Dog sajtos 280g</t>
  </si>
  <si>
    <t>FalniJó! - Hot Dog csípős 140g</t>
  </si>
  <si>
    <t>Füstli - Bécsi ínyenc pulykavirsli 360g</t>
  </si>
  <si>
    <t>Falni Jó! Csemege 300g</t>
  </si>
  <si>
    <t>Falni Jó! Csemege 2000g</t>
  </si>
  <si>
    <t>Füstlizer Sajtos tavaszi rolád 2000g</t>
  </si>
  <si>
    <t>Falni Jó! Csirkemell sonka 2000g</t>
  </si>
  <si>
    <t>Fini Mini Pulykapárizsi 80g</t>
  </si>
  <si>
    <t>Fitt párizsi 90g</t>
  </si>
  <si>
    <t>Füstlizer - Pulykapárizsi, füst ízesítésű 90g</t>
  </si>
  <si>
    <t>Falni Jó! Csemege 100g</t>
  </si>
  <si>
    <t>Füstlizer Sajtos tavaszi rolád 90g</t>
  </si>
  <si>
    <t>Falni Jó! Magyaros csemege 100g</t>
  </si>
  <si>
    <t>Fini Mini Csirkemell sonka 70g</t>
  </si>
  <si>
    <t>Fitt Csirkemell sonka 70g</t>
  </si>
  <si>
    <t>Falni Jó! Pillesonka 400g</t>
  </si>
  <si>
    <t>Snacki &amp; Go - füst ízesítésű 140g</t>
  </si>
  <si>
    <t>Füstli - Snacki 160g</t>
  </si>
  <si>
    <t>Snacki &amp; Go - füst ízesítésű, sajtos 140g</t>
  </si>
  <si>
    <t>Készítés dátuma: 2018.11.05.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</si>
</sst>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 &quot;kg&quot;"/>
    <numFmt numFmtId="165" formatCode="General\ &quot;g&quot;"/>
    <numFmt numFmtId="166" formatCode="General\ &quot;mm&quot;"/>
    <numFmt numFmtId="167" formatCode="General\ &quot;nap&quot;"/>
  </numFmts>
  <fonts count="9" x14ac:knownFonts="1">
    <font>
      <sz val="11"/>
      <color theme="1"/>
      <name val="Times New Roman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2">
    <xf numFmtId="0" fontId="0" fillId="0" borderId="0" xfId="0"/>
    <xf numFmtId="0" fontId="2" fillId="0" borderId="3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 textRotation="90" wrapText="1"/>
      <protection hidden="1"/>
    </xf>
    <xf numFmtId="0" fontId="3" fillId="0" borderId="2" xfId="1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164" fontId="5" fillId="0" borderId="2" xfId="0" applyNumberFormat="1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6" fontId="5" fillId="0" borderId="2" xfId="0" applyNumberFormat="1" applyFont="1" applyBorder="1" applyAlignment="1" applyProtection="1">
      <alignment horizontal="center" vertical="center"/>
      <protection hidden="1"/>
    </xf>
    <xf numFmtId="167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" fontId="0" fillId="0" borderId="2" xfId="0" applyNumberForma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7" fillId="0" borderId="2" xfId="0" applyFont="1" applyFill="1" applyBorder="1"/>
    <xf numFmtId="0" fontId="6" fillId="0" borderId="0" xfId="0" applyFont="1" applyFill="1" applyAlignment="1">
      <alignment wrapText="1"/>
    </xf>
    <xf numFmtId="0" fontId="6" fillId="0" borderId="2" xfId="1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1" fontId="0" fillId="0" borderId="0" xfId="0" applyNumberForma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</cellXfs>
  <cellStyles count="3">
    <cellStyle name="Normál" xfId="0" builtinId="0"/>
    <cellStyle name="Normál 2" xfId="2" xr:uid="{00000000-0005-0000-0000-000001000000}"/>
    <cellStyle name="Normál 3" xfId="1" xr:uid="{00000000-0005-0000-0000-000002000000}"/>
  </cellStyles>
  <dxfs count="58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b/>
        <i val="0"/>
      </font>
    </dxf>
    <dxf>
      <font>
        <color rgb="FF0070C0"/>
      </font>
    </dxf>
    <dxf>
      <font>
        <b/>
        <i val="0"/>
      </font>
    </dxf>
    <dxf>
      <font>
        <color rgb="FF0070C0"/>
      </font>
    </dxf>
    <dxf>
      <font>
        <b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225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llerg&#233;nek!A1"/><Relationship Id="rId2" Type="http://schemas.openxmlformats.org/officeDocument/2006/relationships/hyperlink" Target="#'Nem el&#337;recsomagolt'!A1"/><Relationship Id="rId1" Type="http://schemas.openxmlformats.org/officeDocument/2006/relationships/hyperlink" Target="#Logisztika!A1"/><Relationship Id="rId5" Type="http://schemas.openxmlformats.org/officeDocument/2006/relationships/image" Target="../media/image1.jpeg"/><Relationship Id="rId4" Type="http://schemas.openxmlformats.org/officeDocument/2006/relationships/hyperlink" Target="#&#193;llatfajok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llerg&#233;nek!A1"/><Relationship Id="rId2" Type="http://schemas.openxmlformats.org/officeDocument/2006/relationships/hyperlink" Target="#'Nem el&#337;recsomagolt'!A1"/><Relationship Id="rId1" Type="http://schemas.openxmlformats.org/officeDocument/2006/relationships/hyperlink" Target="#Logisztika!A1"/><Relationship Id="rId5" Type="http://schemas.openxmlformats.org/officeDocument/2006/relationships/image" Target="../media/image1.jpeg"/><Relationship Id="rId4" Type="http://schemas.openxmlformats.org/officeDocument/2006/relationships/hyperlink" Target="#&#193;llatfajok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llerg&#233;nek!A1"/><Relationship Id="rId2" Type="http://schemas.openxmlformats.org/officeDocument/2006/relationships/hyperlink" Target="#'Nem el&#337;recsomagolt'!A1"/><Relationship Id="rId1" Type="http://schemas.openxmlformats.org/officeDocument/2006/relationships/hyperlink" Target="#Logisztika!A1"/><Relationship Id="rId5" Type="http://schemas.openxmlformats.org/officeDocument/2006/relationships/image" Target="../media/image1.jpeg"/><Relationship Id="rId4" Type="http://schemas.openxmlformats.org/officeDocument/2006/relationships/hyperlink" Target="#&#193;llatfajok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llerg&#233;nek!A1"/><Relationship Id="rId2" Type="http://schemas.openxmlformats.org/officeDocument/2006/relationships/hyperlink" Target="#'Nem el&#337;recsomagolt'!A1"/><Relationship Id="rId1" Type="http://schemas.openxmlformats.org/officeDocument/2006/relationships/hyperlink" Target="#Logisztika!A1"/><Relationship Id="rId5" Type="http://schemas.openxmlformats.org/officeDocument/2006/relationships/image" Target="../media/image1.jpeg"/><Relationship Id="rId4" Type="http://schemas.openxmlformats.org/officeDocument/2006/relationships/hyperlink" Target="#&#193;llatfajok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1256298</xdr:colOff>
      <xdr:row>1</xdr:row>
      <xdr:rowOff>0</xdr:rowOff>
    </xdr:from>
    <xdr:to>
      <xdr:col>2</xdr:col>
      <xdr:colOff>3267075</xdr:colOff>
      <xdr:row>4</xdr:row>
      <xdr:rowOff>266700</xdr:rowOff>
    </xdr:to>
    <xdr:grpSp>
      <xdr:nvGrpSpPr>
        <xdr:cNvPr id="14" name="Csoportba foglalá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256298" y="190500"/>
          <a:ext cx="3963402" cy="838200"/>
          <a:chOff x="1141996" y="266700"/>
          <a:chExt cx="4333829" cy="888151"/>
        </a:xfrm>
      </xdr:grpSpPr>
      <xdr:sp macro="" textlink="">
        <xdr:nvSpPr>
          <xdr:cNvPr id="4" name="Szövegdoboz 3">
            <a:hlinkClick xmlns:r="http://schemas.openxmlformats.org/officeDocument/2006/relationships" r:id="rId1" tooltip="Logisztikai adatok kereskedőknek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638426" y="357438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Logisztika</a:t>
            </a:r>
          </a:p>
        </xdr:txBody>
      </xdr:sp>
      <xdr:sp macro="" textlink="">
        <xdr:nvSpPr>
          <xdr:cNvPr id="5" name="Szövegdoboz 4">
            <a:hlinkClick xmlns:r="http://schemas.openxmlformats.org/officeDocument/2006/relationships" r:id="rId2" tooltip="A nem előrecsomagolt élelmiszerekre vonatkozó kötelező tájékoztatás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638426" y="781076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Nem előrec somagolt</a:t>
            </a:r>
          </a:p>
        </xdr:txBody>
      </xdr:sp>
      <xdr:sp macro="" textlink="">
        <xdr:nvSpPr>
          <xdr:cNvPr id="6" name="Szövegdoboz 5">
            <a:hlinkClick xmlns:r="http://schemas.openxmlformats.org/officeDocument/2006/relationships" r:id="rId3" tooltip="A termékekben előforduló allergén anyagok táblázata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114800" y="357438"/>
            <a:ext cx="1361024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Allergének</a:t>
            </a:r>
          </a:p>
        </xdr:txBody>
      </xdr:sp>
      <xdr:sp macro="" textlink="">
        <xdr:nvSpPr>
          <xdr:cNvPr id="7" name="Szövegdoboz 6">
            <a:hlinkClick xmlns:r="http://schemas.openxmlformats.org/officeDocument/2006/relationships" r:id="rId4" tooltip="A termékekben előforduló állati eredetű összetevők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120018" y="781076"/>
            <a:ext cx="1355807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Állatfajok</a:t>
            </a:r>
          </a:p>
        </xdr:txBody>
      </xdr:sp>
      <xdr:pic>
        <xdr:nvPicPr>
          <xdr:cNvPr id="12" name="Kép 1" descr="Saga logo RGB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1996" y="266700"/>
            <a:ext cx="1340017" cy="888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0</xdr:rowOff>
    </xdr:from>
    <xdr:to>
      <xdr:col>2</xdr:col>
      <xdr:colOff>2933700</xdr:colOff>
      <xdr:row>4</xdr:row>
      <xdr:rowOff>316651</xdr:rowOff>
    </xdr:to>
    <xdr:grpSp>
      <xdr:nvGrpSpPr>
        <xdr:cNvPr id="21" name="Csoportba foglalá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1533525" y="190500"/>
          <a:ext cx="4162425" cy="888151"/>
          <a:chOff x="1141996" y="266700"/>
          <a:chExt cx="4333829" cy="888151"/>
        </a:xfrm>
      </xdr:grpSpPr>
      <xdr:sp macro="" textlink="">
        <xdr:nvSpPr>
          <xdr:cNvPr id="22" name="Szövegdoboz 21">
            <a:hlinkClick xmlns:r="http://schemas.openxmlformats.org/officeDocument/2006/relationships" r:id="rId1" tooltip="Logisztikai adatok kereskedőknek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2638426" y="357438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Logisztika</a:t>
            </a:r>
          </a:p>
        </xdr:txBody>
      </xdr:sp>
      <xdr:sp macro="" textlink="">
        <xdr:nvSpPr>
          <xdr:cNvPr id="23" name="Szövegdoboz 22">
            <a:hlinkClick xmlns:r="http://schemas.openxmlformats.org/officeDocument/2006/relationships" r:id="rId2" tooltip="A nem előrecsomagolt élelmiszerekre vonatkozó kötelező tájékoztatás"/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2638426" y="781076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Nem előrec somagolt</a:t>
            </a:r>
          </a:p>
        </xdr:txBody>
      </xdr:sp>
      <xdr:sp macro="" textlink="">
        <xdr:nvSpPr>
          <xdr:cNvPr id="24" name="Szövegdoboz 23">
            <a:hlinkClick xmlns:r="http://schemas.openxmlformats.org/officeDocument/2006/relationships" r:id="rId3" tooltip="A termékekben előforduló allergén anyagok táblázata"/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4114800" y="357438"/>
            <a:ext cx="1361024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Allergének</a:t>
            </a:r>
          </a:p>
        </xdr:txBody>
      </xdr:sp>
      <xdr:sp macro="" textlink="">
        <xdr:nvSpPr>
          <xdr:cNvPr id="25" name="Szövegdoboz 24">
            <a:hlinkClick xmlns:r="http://schemas.openxmlformats.org/officeDocument/2006/relationships" r:id="rId4" tooltip="A termékekben előforduló állati eredetű összetevők"/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4120018" y="781076"/>
            <a:ext cx="1355807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Állatfajok</a:t>
            </a:r>
          </a:p>
        </xdr:txBody>
      </xdr:sp>
      <xdr:pic>
        <xdr:nvPicPr>
          <xdr:cNvPr id="26" name="Kép 1" descr="Saga logo RGB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1996" y="266700"/>
            <a:ext cx="1340017" cy="888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3838575</xdr:colOff>
      <xdr:row>3</xdr:row>
      <xdr:rowOff>183301</xdr:rowOff>
    </xdr:to>
    <xdr:grpSp>
      <xdr:nvGrpSpPr>
        <xdr:cNvPr id="21" name="Csoportba foglalás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1581150" y="123825"/>
          <a:ext cx="4371975" cy="888151"/>
          <a:chOff x="1141996" y="266700"/>
          <a:chExt cx="4333829" cy="888151"/>
        </a:xfrm>
      </xdr:grpSpPr>
      <xdr:sp macro="" textlink="">
        <xdr:nvSpPr>
          <xdr:cNvPr id="22" name="Szövegdoboz 21">
            <a:hlinkClick xmlns:r="http://schemas.openxmlformats.org/officeDocument/2006/relationships" r:id="rId1" tooltip="Logisztikai adatok kereskedőknek"/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2638426" y="357438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Logisztika</a:t>
            </a:r>
          </a:p>
        </xdr:txBody>
      </xdr:sp>
      <xdr:sp macro="" textlink="">
        <xdr:nvSpPr>
          <xdr:cNvPr id="23" name="Szövegdoboz 22">
            <a:hlinkClick xmlns:r="http://schemas.openxmlformats.org/officeDocument/2006/relationships" r:id="rId2" tooltip="A nem előrecsomagolt élelmiszerekre vonatkozó kötelező tájékoztatás"/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2638426" y="781076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Nem előrec somagolt</a:t>
            </a:r>
          </a:p>
        </xdr:txBody>
      </xdr:sp>
      <xdr:sp macro="" textlink="">
        <xdr:nvSpPr>
          <xdr:cNvPr id="24" name="Szövegdoboz 23">
            <a:hlinkClick xmlns:r="http://schemas.openxmlformats.org/officeDocument/2006/relationships" r:id="rId3" tooltip="A termékekben előforduló allergén anyagok táblázata"/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4114800" y="357438"/>
            <a:ext cx="1361024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Allergének</a:t>
            </a:r>
          </a:p>
        </xdr:txBody>
      </xdr:sp>
      <xdr:sp macro="" textlink="">
        <xdr:nvSpPr>
          <xdr:cNvPr id="25" name="Szövegdoboz 24">
            <a:hlinkClick xmlns:r="http://schemas.openxmlformats.org/officeDocument/2006/relationships" r:id="rId4" tooltip="A termékekben előforduló állati eredetű összetevők"/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 txBox="1"/>
        </xdr:nvSpPr>
        <xdr:spPr>
          <a:xfrm>
            <a:off x="4120018" y="781076"/>
            <a:ext cx="1355807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Állatfajok</a:t>
            </a:r>
          </a:p>
        </xdr:txBody>
      </xdr:sp>
      <xdr:pic>
        <xdr:nvPicPr>
          <xdr:cNvPr id="26" name="Kép 1" descr="Saga logo RGB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1996" y="266700"/>
            <a:ext cx="1340017" cy="888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114300</xdr:rowOff>
    </xdr:from>
    <xdr:to>
      <xdr:col>2</xdr:col>
      <xdr:colOff>3695700</xdr:colOff>
      <xdr:row>3</xdr:row>
      <xdr:rowOff>173776</xdr:rowOff>
    </xdr:to>
    <xdr:grpSp>
      <xdr:nvGrpSpPr>
        <xdr:cNvPr id="21" name="Csoportba foglalás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1529715" y="114300"/>
          <a:ext cx="4345305" cy="882436"/>
          <a:chOff x="1141996" y="266700"/>
          <a:chExt cx="4333829" cy="888151"/>
        </a:xfrm>
      </xdr:grpSpPr>
      <xdr:sp macro="" textlink="">
        <xdr:nvSpPr>
          <xdr:cNvPr id="22" name="Szövegdoboz 21">
            <a:hlinkClick xmlns:r="http://schemas.openxmlformats.org/officeDocument/2006/relationships" r:id="rId1" tooltip="Logisztikai adatok kereskedőknek"/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>
            <a:off x="2638426" y="357438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Logisztika</a:t>
            </a:r>
          </a:p>
        </xdr:txBody>
      </xdr:sp>
      <xdr:sp macro="" textlink="">
        <xdr:nvSpPr>
          <xdr:cNvPr id="23" name="Szövegdoboz 22">
            <a:hlinkClick xmlns:r="http://schemas.openxmlformats.org/officeDocument/2006/relationships" r:id="rId2" tooltip="A nem előrecsomagolt élelmiszerekre vonatkozó kötelező tájékoztatás"/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 txBox="1"/>
        </xdr:nvSpPr>
        <xdr:spPr>
          <a:xfrm>
            <a:off x="2638426" y="781076"/>
            <a:ext cx="1536782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Nem előrec somagolt</a:t>
            </a:r>
          </a:p>
        </xdr:txBody>
      </xdr:sp>
      <xdr:sp macro="" textlink="">
        <xdr:nvSpPr>
          <xdr:cNvPr id="24" name="Szövegdoboz 23">
            <a:hlinkClick xmlns:r="http://schemas.openxmlformats.org/officeDocument/2006/relationships" r:id="rId3" tooltip="A termékekben előforduló allergén anyagok táblázata"/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 txBox="1"/>
        </xdr:nvSpPr>
        <xdr:spPr>
          <a:xfrm>
            <a:off x="4114800" y="357438"/>
            <a:ext cx="1361024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Allergének</a:t>
            </a:r>
          </a:p>
        </xdr:txBody>
      </xdr:sp>
      <xdr:sp macro="" textlink="">
        <xdr:nvSpPr>
          <xdr:cNvPr id="25" name="Szövegdoboz 24">
            <a:hlinkClick xmlns:r="http://schemas.openxmlformats.org/officeDocument/2006/relationships" r:id="rId4" tooltip="A termékekben előforduló állati eredetű összetevők"/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/>
        </xdr:nvSpPr>
        <xdr:spPr>
          <a:xfrm>
            <a:off x="4120018" y="781076"/>
            <a:ext cx="1355807" cy="309979"/>
          </a:xfrm>
          <a:prstGeom prst="rect">
            <a:avLst/>
          </a:prstGeom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/>
              <a:t>Állatfajok</a:t>
            </a:r>
          </a:p>
        </xdr:txBody>
      </xdr:sp>
      <xdr:pic>
        <xdr:nvPicPr>
          <xdr:cNvPr id="26" name="Kép 1" descr="Saga logo RGB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1996" y="266700"/>
            <a:ext cx="1340017" cy="888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vács Tibor" refreshedDate="43409.428557523148" createdVersion="4" refreshedVersion="4" minRefreshableVersion="3" recordCount="78" xr:uid="{00000000-000A-0000-FFFF-FFFF0A000000}">
  <cacheSource type="worksheet">
    <worksheetSource ref="A2:BE80" sheet="Adatok"/>
  </cacheSource>
  <cacheFields count="57">
    <cacheField name="SÁGA-kód    (Szállítói cikkszám)" numFmtId="0">
      <sharedItems count="101">
        <s v="OAD0066"/>
        <s v="OAD0067"/>
        <s v="OAD0068"/>
        <s v="OAD0211"/>
        <s v="OAD0212"/>
        <s v="OAD0408"/>
        <s v="OAD0409"/>
        <s v="OAD0500"/>
        <s v="OAD0501"/>
        <s v="OAE0042"/>
        <s v="OAE0043"/>
        <s v="OAE0044"/>
        <s v="OAH0019"/>
        <s v="OAH0020"/>
        <s v="OAH0026"/>
        <s v="OAH0029"/>
        <s v="OAH0103"/>
        <s v="OAO0001"/>
        <s v="OAP0016"/>
        <s v="OAP0017"/>
        <s v="OAP0018"/>
        <s v="OAP0019"/>
        <s v="OAP0106"/>
        <s v="OAP0107"/>
        <s v="OAP0202"/>
        <s v="OAT0011"/>
        <s v="RAK0014"/>
        <s v="RAL0017"/>
        <s v="RAM0010"/>
        <s v="RAN0013"/>
        <s v="RAN0101"/>
        <s v="RAU0009"/>
        <s v="RAW0009"/>
        <s v="RBA0009"/>
        <s v="RBD0008"/>
        <s v="RCE0010"/>
        <s v="RCE0012"/>
        <s v="RET0008"/>
        <s v="RFC0101"/>
        <s v="RFF0004"/>
        <s v="RJA0017"/>
        <s v="SAG0003"/>
        <s v="SAH0002"/>
        <s v="SAI0003"/>
        <s v="SAJ0001"/>
        <s v="SAK0020"/>
        <s v="SAM0003"/>
        <s v="SAM0101"/>
        <s v="SAW0008"/>
        <s v="SCE0007"/>
        <s v="SCG0005"/>
        <s v="SCO0001"/>
        <s v="SCO0101"/>
        <s v="SEE0005"/>
        <s v="SEF0001"/>
        <s v="SEF0002"/>
        <s v="SEJ0017"/>
        <s v="SEJ0018"/>
        <s v="SEN0001"/>
        <s v="SEQ0080"/>
        <s v="SEQ0081"/>
        <s v="SEQ0082"/>
        <s v="SEQ0083"/>
        <s v="SEQ0084"/>
        <s v="SEU0006"/>
        <s v="SEU0007"/>
        <s v="SFC0005"/>
        <s v="UXJ0001"/>
        <s v="VAF0001"/>
        <s v="VAH0001"/>
        <s v="VAL0001"/>
        <s v="VDA0001"/>
        <s v="VDB0001"/>
        <s v="VDY0001"/>
        <s v="VGB0001"/>
        <s v="VGP0001"/>
        <s v="VGX0001"/>
        <s v="VXA0001"/>
        <s v="ODJ0008" u="1"/>
        <s v="OAH0021" u="1"/>
        <s v="RAW0008" u="1"/>
        <s v="OAH0022" u="1"/>
        <s v="OAP0104" u="1"/>
        <s v="ODJ0303" u="1"/>
        <s v="OAP0105" u="1"/>
        <s v="OAP0013" u="1"/>
        <s v="OAP0014" u="1"/>
        <s v="SAW0007" u="1"/>
        <s v="OAP0015" u="1"/>
        <s v="RCE0009" u="1"/>
        <s v="ODJ0106" u="1"/>
        <s v="SAI0002" u="1"/>
        <s v="SEE0004" u="1"/>
        <s v="RBC0005" u="1"/>
        <s v="SCE0005" u="1"/>
        <s v="SCG0004" u="1"/>
        <s v="OAH0102" u="1"/>
        <s v="OAP0201" u="1"/>
        <s v="VXA0004" u="1"/>
        <s v="ODJ0007" u="1"/>
        <s v="RBA0008" u="1"/>
      </sharedItems>
    </cacheField>
    <cacheField name="Marketing megnevezés" numFmtId="0">
      <sharedItems/>
    </cacheField>
    <cacheField name="Termék megnevezés" numFmtId="0">
      <sharedItems/>
    </cacheField>
    <cacheField name="Termékcsoport" numFmtId="0">
      <sharedItems/>
    </cacheField>
    <cacheField name="Terméktípus" numFmtId="0">
      <sharedItems count="12">
        <s v="Füstli"/>
        <s v="Fini Mini - Go"/>
        <s v="Fini Mini"/>
        <s v="Snacki &amp; Go"/>
        <s v="Fitt"/>
        <s v="Falni Jó!"/>
        <s v="Füstlizer"/>
        <s v="Royal"/>
        <s v="Royal - Selyemsonka"/>
        <s v="Panírozott"/>
        <s v="Füstli - Snacki &amp; Go" u="1"/>
        <s v="Füstler" u="1"/>
      </sharedItems>
    </cacheField>
    <cacheField name="Csemegepult" numFmtId="0">
      <sharedItems count="2">
        <s v="Nem"/>
        <s v="Igen"/>
      </sharedItems>
    </cacheField>
    <cacheField name="Kiszerelés" numFmtId="0">
      <sharedItems/>
    </cacheField>
    <cacheField name="Glutén" numFmtId="0">
      <sharedItems/>
    </cacheField>
    <cacheField name="Rákfélék" numFmtId="0">
      <sharedItems/>
    </cacheField>
    <cacheField name="Tojás" numFmtId="0">
      <sharedItems/>
    </cacheField>
    <cacheField name="Hal" numFmtId="0">
      <sharedItems/>
    </cacheField>
    <cacheField name="Földimogyoró" numFmtId="0">
      <sharedItems/>
    </cacheField>
    <cacheField name="Szójabab" numFmtId="0">
      <sharedItems/>
    </cacheField>
    <cacheField name="Tej" numFmtId="0">
      <sharedItems/>
    </cacheField>
    <cacheField name="Diófélék" numFmtId="0">
      <sharedItems/>
    </cacheField>
    <cacheField name="Zeller" numFmtId="0">
      <sharedItems/>
    </cacheField>
    <cacheField name="Mustár" numFmtId="0">
      <sharedItems/>
    </cacheField>
    <cacheField name="Szezámmag" numFmtId="0">
      <sharedItems/>
    </cacheField>
    <cacheField name="Kén-dioxid és az SO2-ben kifejezett szulfitok" numFmtId="0">
      <sharedItems/>
    </cacheField>
    <cacheField name="Csillagfürt" numFmtId="0">
      <sharedItems/>
    </cacheField>
    <cacheField name="Puhatestűek" numFmtId="0">
      <sharedItems/>
    </cacheField>
    <cacheField name="Gluténmentes" numFmtId="0">
      <sharedItems/>
    </cacheField>
    <cacheField name="Laktózmentes" numFmtId="0">
      <sharedItems/>
    </cacheField>
    <cacheField name="Szójamentes" numFmtId="0">
      <sharedItems/>
    </cacheField>
    <cacheField name="Édesítő-szerrel (édesítő-szerekkel)" numFmtId="0">
      <sharedItems/>
    </cacheField>
    <cacheField name="Cukorral (cukrokkal) és édesítőszerrel (édesítő-szerekkel)" numFmtId="0">
      <sharedItems/>
    </cacheField>
    <cacheField name="Narancssárga S (E 110)" numFmtId="0">
      <sharedItems/>
    </cacheField>
    <cacheField name="Kinolinsárga (E 104)" numFmtId="0">
      <sharedItems/>
    </cacheField>
    <cacheField name="Azorubin (E 122)" numFmtId="0">
      <sharedItems/>
    </cacheField>
    <cacheField name="Alluravörös (E 129)" numFmtId="0">
      <sharedItems/>
    </cacheField>
    <cacheField name="Tartrazin (E 102)" numFmtId="0">
      <sharedItems/>
    </cacheField>
    <cacheField name="Neukockin (E 124)" numFmtId="0">
      <sharedItems/>
    </cacheField>
    <cacheField name="Pulyka" numFmtId="0">
      <sharedItems/>
    </cacheField>
    <cacheField name="Csirke" numFmtId="0">
      <sharedItems/>
    </cacheField>
    <cacheField name="Sertés" numFmtId="0">
      <sharedItems/>
    </cacheField>
    <cacheField name="Marha" numFmtId="0">
      <sharedItems/>
    </cacheField>
    <cacheField name="Termék PRISM név" numFmtId="0">
      <sharedItems/>
    </cacheField>
    <cacheField name="Egyedi nettó tömeg" numFmtId="0">
      <sharedItems containsSemiMixedTypes="0" containsString="0" containsNumber="1" containsInteger="1" minValue="70" maxValue="2200"/>
    </cacheField>
    <cacheField name="Egyedi bruttó tömeg" numFmtId="0">
      <sharedItems containsSemiMixedTypes="0" containsString="0" containsNumber="1" minValue="79" maxValue="2217"/>
    </cacheField>
    <cacheField name="Egyedi EAN szám" numFmtId="0">
      <sharedItems/>
    </cacheField>
    <cacheField name="Egyedi csomag mérete mm (szél.*mélys.*mag.)" numFmtId="0">
      <sharedItems/>
    </cacheField>
    <cacheField name="Gyűjtő nettó tömeg" numFmtId="0">
      <sharedItems containsSemiMixedTypes="0" containsString="0" containsNumber="1" minValue="0.7" maxValue="10.8"/>
    </cacheField>
    <cacheField name="Gyűjtő bruttó tömeg" numFmtId="0">
      <sharedItems containsSemiMixedTypes="0" containsString="0" containsNumber="1" minValue="0.86699999999999999" maxValue="11.333"/>
    </cacheField>
    <cacheField name="Gyűjtő EAN szám" numFmtId="0">
      <sharedItems/>
    </cacheField>
    <cacheField name="Gyűjtőcsomag típusa" numFmtId="0">
      <sharedItems containsBlank="1"/>
    </cacheField>
    <cacheField name="Gyűjtőcsomag mérete  mm (szél.*mélys.*mag.)" numFmtId="0">
      <sharedItems/>
    </cacheField>
    <cacheField name="DB / karton" numFmtId="0">
      <sharedItems containsSemiMixedTypes="0" containsString="0" containsNumber="1" containsInteger="1" minValue="2" maxValue="40"/>
    </cacheField>
    <cacheField name="Raklap" numFmtId="0">
      <sharedItems/>
    </cacheField>
    <cacheField name="Karton / sor" numFmtId="0">
      <sharedItems containsSemiMixedTypes="0" containsString="0" containsNumber="1" minValue="8" maxValue="44"/>
    </cacheField>
    <cacheField name="Sor / raklap" numFmtId="0">
      <sharedItems containsSemiMixedTypes="0" containsString="0" containsNumber="1" containsInteger="1" minValue="4" maxValue="11"/>
    </cacheField>
    <cacheField name="Karton / raklap" numFmtId="0">
      <sharedItems containsSemiMixedTypes="0" containsString="0" containsNumber="1" containsInteger="1" minValue="40" maxValue="264"/>
    </cacheField>
    <cacheField name="DB / raklap" numFmtId="0">
      <sharedItems containsSemiMixedTypes="0" containsString="0" containsNumber="1" containsInteger="1" minValue="160" maxValue="2640"/>
    </cacheField>
    <cacheField name="NETTÓ rakat tömeg" numFmtId="0">
      <sharedItems containsSemiMixedTypes="0" containsString="0" containsNumber="1" minValue="64.679999999999993" maxValue="576"/>
    </cacheField>
    <cacheField name="BRUTTÓ rakat tömeg" numFmtId="0">
      <sharedItems containsSemiMixedTypes="0" containsString="0" containsNumber="1" minValue="109.13200000000001" maxValue="631.24"/>
    </cacheField>
    <cacheField name="Raklap magasság" numFmtId="0">
      <sharedItems containsSemiMixedTypes="0" containsString="0" containsNumber="1" containsInteger="1" minValue="815" maxValue="1536"/>
    </cacheField>
    <cacheField name="Vámtarifa-szám" numFmtId="0">
      <sharedItems/>
    </cacheField>
    <cacheField name="Szavatossági idő" numFmtId="0">
      <sharedItems containsSemiMixedTypes="0" containsString="0" containsNumber="1" containsInteger="1" minValue="30" maxValue="3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vács Tibor" refreshedDate="43409.431986111114" createdVersion="4" refreshedVersion="4" minRefreshableVersion="3" recordCount="79" xr:uid="{00000000-000A-0000-FFFF-FFFF11000000}">
  <cacheSource type="worksheet">
    <worksheetSource ref="A2:BE81" sheet="Adatok"/>
  </cacheSource>
  <cacheFields count="57">
    <cacheField name="SÁGA-kód    (Szállítói cikkszám)" numFmtId="0">
      <sharedItems count="79">
        <s v="OAD0066"/>
        <s v="OAD0067"/>
        <s v="OAD0068"/>
        <s v="OAD0211"/>
        <s v="OAD0212"/>
        <s v="OAD0408"/>
        <s v="OAD0409"/>
        <s v="OAD0500"/>
        <s v="OAD0501"/>
        <s v="OAE0042"/>
        <s v="OAE0043"/>
        <s v="OAE0044"/>
        <s v="OAH0019"/>
        <s v="OAH0020"/>
        <s v="OAH0026"/>
        <s v="OAH0029"/>
        <s v="OAH0103"/>
        <s v="OAO0001"/>
        <s v="OAP0016"/>
        <s v="OAP0017"/>
        <s v="OAP0018"/>
        <s v="OAP0019"/>
        <s v="OAP0106"/>
        <s v="OAP0107"/>
        <s v="OAP0202"/>
        <s v="OAT0011"/>
        <s v="RAK0014"/>
        <s v="RAL0017"/>
        <s v="RAM0010"/>
        <s v="RAN0013"/>
        <s v="RAN0101"/>
        <s v="RAU0009"/>
        <s v="RAW0009"/>
        <s v="RBA0009"/>
        <s v="RBD0008"/>
        <s v="RCE0010"/>
        <s v="RCE0012"/>
        <s v="RET0008"/>
        <s v="RFC0101"/>
        <s v="RFF0004"/>
        <s v="RJA0017"/>
        <s v="SAG0003"/>
        <s v="SAH0002"/>
        <s v="SAI0003"/>
        <s v="SAJ0001"/>
        <s v="SAK0020"/>
        <s v="SAM0003"/>
        <s v="SAM0101"/>
        <s v="SAW0008"/>
        <s v="SCE0007"/>
        <s v="SCG0005"/>
        <s v="SCO0001"/>
        <s v="SCO0101"/>
        <s v="SEE0005"/>
        <s v="SEF0001"/>
        <s v="SEF0002"/>
        <s v="SEJ0017"/>
        <s v="SEJ0018"/>
        <s v="SEN0001"/>
        <s v="SEQ0080"/>
        <s v="SEQ0081"/>
        <s v="SEQ0082"/>
        <s v="SEQ0083"/>
        <s v="SEQ0084"/>
        <s v="SEU0006"/>
        <s v="SEU0007"/>
        <s v="SFC0005"/>
        <s v="UXJ0001"/>
        <s v="VAF0001"/>
        <s v="VAH0001"/>
        <s v="VAL0001"/>
        <s v="VDA0001"/>
        <s v="VDB0001"/>
        <s v="VDY0001"/>
        <s v="VGB0001"/>
        <s v="VGP0001"/>
        <s v="VGX0001"/>
        <s v="VXA0001"/>
        <s v="VXA0004"/>
      </sharedItems>
    </cacheField>
    <cacheField name="Marketing megnevezés" numFmtId="0">
      <sharedItems/>
    </cacheField>
    <cacheField name="Termék megnevezés" numFmtId="0">
      <sharedItems/>
    </cacheField>
    <cacheField name="Termékcsoport" numFmtId="0">
      <sharedItems/>
    </cacheField>
    <cacheField name="Terméktípus" numFmtId="0">
      <sharedItems count="10">
        <s v="Füstli"/>
        <s v="Fini Mini - Go"/>
        <s v="Fini Mini"/>
        <s v="Snacki &amp; Go"/>
        <s v="Fitt"/>
        <s v="Falni Jó!"/>
        <s v="Füstlizer"/>
        <s v="Royal"/>
        <s v="Royal - Selyemsonka"/>
        <s v="Panírozott"/>
      </sharedItems>
    </cacheField>
    <cacheField name="Csemegepult" numFmtId="0">
      <sharedItems/>
    </cacheField>
    <cacheField name="Kiszerelés" numFmtId="0">
      <sharedItems/>
    </cacheField>
    <cacheField name="Glutén" numFmtId="0">
      <sharedItems/>
    </cacheField>
    <cacheField name="Rákfélék" numFmtId="0">
      <sharedItems/>
    </cacheField>
    <cacheField name="Tojás" numFmtId="0">
      <sharedItems/>
    </cacheField>
    <cacheField name="Hal" numFmtId="0">
      <sharedItems/>
    </cacheField>
    <cacheField name="Földimogyoró" numFmtId="0">
      <sharedItems/>
    </cacheField>
    <cacheField name="Szójabab" numFmtId="0">
      <sharedItems/>
    </cacheField>
    <cacheField name="Tej" numFmtId="0">
      <sharedItems/>
    </cacheField>
    <cacheField name="Diófélék" numFmtId="0">
      <sharedItems/>
    </cacheField>
    <cacheField name="Zeller" numFmtId="0">
      <sharedItems/>
    </cacheField>
    <cacheField name="Mustár" numFmtId="0">
      <sharedItems/>
    </cacheField>
    <cacheField name="Szezámmag" numFmtId="0">
      <sharedItems/>
    </cacheField>
    <cacheField name="Kén-dioxid és az SO2-ben kifejezett szulfitok" numFmtId="0">
      <sharedItems/>
    </cacheField>
    <cacheField name="Csillagfürt" numFmtId="0">
      <sharedItems/>
    </cacheField>
    <cacheField name="Puhatestűek" numFmtId="0">
      <sharedItems/>
    </cacheField>
    <cacheField name="Gluténmentes" numFmtId="0">
      <sharedItems/>
    </cacheField>
    <cacheField name="Laktózmentes" numFmtId="0">
      <sharedItems/>
    </cacheField>
    <cacheField name="Szójamentes" numFmtId="0">
      <sharedItems/>
    </cacheField>
    <cacheField name="Édesítő-szerrel (édesítő-szerekkel)" numFmtId="0">
      <sharedItems/>
    </cacheField>
    <cacheField name="Cukorral (cukrokkal) és édesítőszerrel (édesítő-szerekkel)" numFmtId="0">
      <sharedItems/>
    </cacheField>
    <cacheField name="Narancssárga S (E 110)" numFmtId="0">
      <sharedItems/>
    </cacheField>
    <cacheField name="Kinolinsárga (E 104)" numFmtId="0">
      <sharedItems/>
    </cacheField>
    <cacheField name="Azorubin (E 122)" numFmtId="0">
      <sharedItems/>
    </cacheField>
    <cacheField name="Alluravörös (E 129)" numFmtId="0">
      <sharedItems/>
    </cacheField>
    <cacheField name="Tartrazin (E 102)" numFmtId="0">
      <sharedItems/>
    </cacheField>
    <cacheField name="Neukockin (E 124)" numFmtId="0">
      <sharedItems/>
    </cacheField>
    <cacheField name="Pulyka" numFmtId="0">
      <sharedItems/>
    </cacheField>
    <cacheField name="Csirke" numFmtId="0">
      <sharedItems/>
    </cacheField>
    <cacheField name="Sertés" numFmtId="0">
      <sharedItems/>
    </cacheField>
    <cacheField name="Marha" numFmtId="0">
      <sharedItems/>
    </cacheField>
    <cacheField name="Termék PRISM név" numFmtId="0">
      <sharedItems/>
    </cacheField>
    <cacheField name="Egyedi nettó tömeg" numFmtId="0">
      <sharedItems containsSemiMixedTypes="0" containsString="0" containsNumber="1" containsInteger="1" minValue="70" maxValue="2200"/>
    </cacheField>
    <cacheField name="Egyedi bruttó tömeg" numFmtId="0">
      <sharedItems containsSemiMixedTypes="0" containsString="0" containsNumber="1" minValue="79" maxValue="2217"/>
    </cacheField>
    <cacheField name="Egyedi EAN szám" numFmtId="0">
      <sharedItems/>
    </cacheField>
    <cacheField name="Egyedi csomag mérete mm (szél.*mélys.*mag.)" numFmtId="0">
      <sharedItems/>
    </cacheField>
    <cacheField name="Gyűjtő nettó tömeg" numFmtId="0">
      <sharedItems containsSemiMixedTypes="0" containsString="0" containsNumber="1" minValue="0.7" maxValue="10.8"/>
    </cacheField>
    <cacheField name="Gyűjtő bruttó tömeg" numFmtId="0">
      <sharedItems containsSemiMixedTypes="0" containsString="0" containsNumber="1" minValue="0.86699999999999999" maxValue="11.333"/>
    </cacheField>
    <cacheField name="Gyűjtő EAN szám" numFmtId="0">
      <sharedItems/>
    </cacheField>
    <cacheField name="Gyűjtőcsomag típusa" numFmtId="0">
      <sharedItems containsBlank="1"/>
    </cacheField>
    <cacheField name="Gyűjtőcsomag mérete  mm (szél.*mélys.*mag.)" numFmtId="0">
      <sharedItems/>
    </cacheField>
    <cacheField name="DB / karton" numFmtId="0">
      <sharedItems containsSemiMixedTypes="0" containsString="0" containsNumber="1" containsInteger="1" minValue="2" maxValue="40"/>
    </cacheField>
    <cacheField name="Raklap" numFmtId="0">
      <sharedItems/>
    </cacheField>
    <cacheField name="Karton / sor" numFmtId="0">
      <sharedItems containsSemiMixedTypes="0" containsString="0" containsNumber="1" minValue="8" maxValue="44"/>
    </cacheField>
    <cacheField name="Sor / raklap" numFmtId="0">
      <sharedItems containsSemiMixedTypes="0" containsString="0" containsNumber="1" containsInteger="1" minValue="4" maxValue="11"/>
    </cacheField>
    <cacheField name="Karton / raklap" numFmtId="0">
      <sharedItems containsSemiMixedTypes="0" containsString="0" containsNumber="1" containsInteger="1" minValue="40" maxValue="264"/>
    </cacheField>
    <cacheField name="DB / raklap" numFmtId="0">
      <sharedItems containsSemiMixedTypes="0" containsString="0" containsNumber="1" containsInteger="1" minValue="160" maxValue="2640"/>
    </cacheField>
    <cacheField name="NETTÓ rakat tömeg" numFmtId="0">
      <sharedItems containsSemiMixedTypes="0" containsString="0" containsNumber="1" minValue="64.679999999999993" maxValue="576"/>
    </cacheField>
    <cacheField name="BRUTTÓ rakat tömeg" numFmtId="0">
      <sharedItems containsSemiMixedTypes="0" containsString="0" containsNumber="1" minValue="109.13200000000001" maxValue="631.24"/>
    </cacheField>
    <cacheField name="Raklap magasság" numFmtId="0">
      <sharedItems containsSemiMixedTypes="0" containsString="0" containsNumber="1" containsInteger="1" minValue="815" maxValue="1536"/>
    </cacheField>
    <cacheField name="Vámtarifa-szám" numFmtId="0">
      <sharedItems/>
    </cacheField>
    <cacheField name="Szavatossági idő" numFmtId="0">
      <sharedItems containsSemiMixedTypes="0" containsString="0" containsNumber="1" containsInteger="1" minValue="30" maxValue="3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  <s v="Füstli - Klasszik 140g"/>
    <s v="Füst ízesítésű pulykavirsli"/>
    <s v="Virsli"/>
    <x v="0"/>
    <x v="0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VIRSLI KLASSZIK 40X140G"/>
    <n v="140"/>
    <n v="145"/>
    <s v="5995663909119"/>
    <s v="100*20*180"/>
    <n v="5.6"/>
    <n v="6.0030000000000001"/>
    <s v="5995663940815"/>
    <s v="Kínálókarton"/>
    <s v="186*356*182"/>
    <n v="40"/>
    <s v="EU"/>
    <n v="12"/>
    <n v="5"/>
    <n v="60"/>
    <n v="2400"/>
    <n v="336"/>
    <n v="384.17"/>
    <n v="1060"/>
    <s v="1601009990"/>
    <n v="90"/>
  </r>
  <r>
    <x v="1"/>
    <s v="Füstli - Klasszik 350g"/>
    <s v="Füst ízesítésű pulykavirsli"/>
    <s v="Virsli"/>
    <x v="0"/>
    <x v="0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VIRSLI KLASSZIK 20X350G"/>
    <n v="350"/>
    <n v="358"/>
    <s v="5995663909096"/>
    <s v="200*20*180"/>
    <n v="7"/>
    <n v="7.3630000000000004"/>
    <s v="5995663940631"/>
    <s v="Kínálókarton"/>
    <s v="186*356*182"/>
    <n v="20"/>
    <s v="EU"/>
    <n v="12"/>
    <n v="5"/>
    <n v="60"/>
    <n v="1200"/>
    <n v="420"/>
    <n v="464.98"/>
    <n v="1060"/>
    <s v="1601009990"/>
    <n v="90"/>
  </r>
  <r>
    <x v="2"/>
    <s v="Füstli - Klasszik 280g"/>
    <s v="Füst ízesítésű pulykavirsli"/>
    <s v="Virsli"/>
    <x v="0"/>
    <x v="0"/>
    <s v="28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VIRSLI KLASSZIK20X280G"/>
    <n v="280"/>
    <n v="288"/>
    <s v="5995663968673"/>
    <s v="200*20*180"/>
    <n v="5.6"/>
    <n v="5.9630000000000001"/>
    <s v="5995663968680"/>
    <s v="Kínálókarton"/>
    <s v="186*356*182"/>
    <n v="20"/>
    <s v="EU"/>
    <n v="12"/>
    <n v="5"/>
    <n v="60"/>
    <n v="1200"/>
    <n v="336"/>
    <n v="380.98"/>
    <n v="1060"/>
    <s v="1601009990"/>
    <n v="90"/>
  </r>
  <r>
    <x v="3"/>
    <s v="Füstli - Csípős, Jalapeno paprikával 140g"/>
    <s v="Főtt, füst ízesítésű és csípős, pulykahúsból és csontokról mechanikusan lefejtett pulykahúsból készült termék, Jalapeno paprikával"/>
    <s v="Egyéb"/>
    <x v="0"/>
    <x v="0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CSÍPŐS 20X140G"/>
    <n v="140"/>
    <n v="145"/>
    <s v="5995663969397"/>
    <s v="100*20*180"/>
    <n v="2.8"/>
    <n v="3.0139999999999998"/>
    <s v="5995663969403"/>
    <s v="Kínálókarton"/>
    <s v="182*192*174"/>
    <n v="20"/>
    <s v="EU"/>
    <n v="24"/>
    <n v="5"/>
    <n v="120"/>
    <n v="2400"/>
    <n v="336"/>
    <n v="384.82"/>
    <n v="1020"/>
    <s v="1601009990"/>
    <n v="90"/>
  </r>
  <r>
    <x v="4"/>
    <s v="Füstli - Csípős, Jalapeno paprikával 350g"/>
    <s v="Főtt, füst ízesítésű és csípős, pulykahúsból és csontokról mechanikusan lefejtett pulykahúsból készült termék, Jalapeno paprikával"/>
    <s v="Egyéb"/>
    <x v="0"/>
    <x v="0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CSÍPŐS 10X350G"/>
    <n v="350"/>
    <n v="358"/>
    <s v="5995663969410"/>
    <s v="200*20*180"/>
    <n v="3.5"/>
    <n v="3.694"/>
    <s v="5995663969427"/>
    <s v="Kínálókarton"/>
    <s v="182*192*174"/>
    <n v="10"/>
    <s v="EU"/>
    <n v="24"/>
    <n v="5"/>
    <n v="120"/>
    <n v="1200"/>
    <n v="420"/>
    <n v="466.42"/>
    <n v="1020"/>
    <s v="1601009990"/>
    <n v="90"/>
  </r>
  <r>
    <x v="5"/>
    <s v="Füstli - Ínyenc 140g"/>
    <s v="Főtt, füst ízesítésű és borsos-fokhagymás fűszerezésű, pulykahúsból és csontokról mechanikusan lefejtett pulykahúsból készült termék"/>
    <s v="Egyéb"/>
    <x v="0"/>
    <x v="0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ÍNYENC 20X140G"/>
    <n v="140"/>
    <n v="145"/>
    <s v="5995663969434"/>
    <s v="100*20*180"/>
    <n v="2.8"/>
    <n v="3.0139999999999998"/>
    <s v="5995663969441"/>
    <s v="Kínálókarton"/>
    <s v="182*192*174"/>
    <n v="20"/>
    <s v="EU"/>
    <n v="24"/>
    <n v="5"/>
    <n v="120"/>
    <n v="2400"/>
    <n v="336"/>
    <n v="384.82"/>
    <n v="1020"/>
    <s v="1601009990"/>
    <n v="90"/>
  </r>
  <r>
    <x v="6"/>
    <s v="Füstli - Ínyenc 350g"/>
    <s v="Főtt, füst ízesítésű és borsos-fokhagymás fűszerezésű, pulykahúsból és csontokról mechanikusan lefejtett pulykahúsból készült termék"/>
    <s v="Egyéb"/>
    <x v="0"/>
    <x v="0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ÍNYENC 10X350G"/>
    <n v="350"/>
    <n v="358"/>
    <s v="5995663969458"/>
    <s v="200*20*180"/>
    <n v="3.5"/>
    <n v="3.694"/>
    <s v="5995663969465"/>
    <s v="Kínálókarton"/>
    <s v="182*192*174"/>
    <n v="10"/>
    <s v="EU"/>
    <n v="24"/>
    <n v="5"/>
    <n v="120"/>
    <n v="1200"/>
    <n v="420"/>
    <n v="466.42"/>
    <n v="1020"/>
    <s v="1601009990"/>
    <n v="90"/>
  </r>
  <r>
    <x v="7"/>
    <s v="Füstli - BBQ 140g"/>
    <s v="Főtt, füst ízesítésű és paradicsomos fűszerezésű, pulykahúsból és csontokról mechanikusan lefejtett pulykahúsból készült termék, hozzáadott sertésfehérjével"/>
    <s v="Egyéb"/>
    <x v="0"/>
    <x v="0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GRILL BBQ 20X140G"/>
    <n v="140"/>
    <n v="145"/>
    <s v="5995663969113"/>
    <s v="100*20*180"/>
    <n v="2.8"/>
    <n v="3.0139999999999998"/>
    <s v="5995663969120"/>
    <s v="Kínálókarton"/>
    <s v="182*192*174"/>
    <n v="20"/>
    <s v="EU"/>
    <n v="24"/>
    <n v="5"/>
    <n v="120"/>
    <n v="2400"/>
    <n v="336"/>
    <n v="384.82"/>
    <n v="1020"/>
    <s v="1601009990"/>
    <n v="90"/>
  </r>
  <r>
    <x v="8"/>
    <s v="Füstli - BBQ 350g"/>
    <s v="Főtt, füst ízesítésű és paradicsomos fűszerezésű, pulykahúsból és csontokról mechanikusan lefejtett pulykahúsból készült termék, hozzáadott sertésfehérjével"/>
    <s v="Egyéb"/>
    <x v="0"/>
    <x v="0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GRILL BBQ 10X350G"/>
    <n v="350"/>
    <n v="358"/>
    <s v="5995663969137"/>
    <s v="200*20*180"/>
    <n v="3.5"/>
    <n v="3.694"/>
    <s v="5995663969144"/>
    <s v="Kínálókarton"/>
    <s v="182*192*174"/>
    <n v="10"/>
    <s v="EU"/>
    <n v="24"/>
    <n v="5"/>
    <n v="120"/>
    <n v="1200"/>
    <n v="420"/>
    <n v="466.42"/>
    <n v="1020"/>
    <s v="1601009990"/>
    <n v="90"/>
  </r>
  <r>
    <x v="9"/>
    <s v="Füstli - Sajtos 140g"/>
    <s v="Főtt, füst ízesítésű, pulykahúsból és csontokról mechanikusan lefejtett pulykahúsból készült termék, sajttal"/>
    <s v="Egyéb"/>
    <x v="0"/>
    <x v="0"/>
    <s v="14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 SAJTOS 20X140G"/>
    <n v="140"/>
    <n v="145"/>
    <s v="5995663969472"/>
    <s v="100*20*180"/>
    <n v="2.8"/>
    <n v="3.0139999999999998"/>
    <s v="5995663969489"/>
    <s v="Kínálókarton"/>
    <s v="182*192*174"/>
    <n v="20"/>
    <s v="EU"/>
    <n v="24"/>
    <n v="5"/>
    <n v="120"/>
    <n v="2400"/>
    <n v="336"/>
    <n v="384.82"/>
    <n v="1020"/>
    <s v="1601009990"/>
    <n v="90"/>
  </r>
  <r>
    <x v="10"/>
    <s v="Füstli - Sajtos 350g"/>
    <s v="Főtt, füst ízesítésű, pulykahúsból és csontokról mechanikusan lefejtett pulykahúsból készült termék, sajttal"/>
    <s v="Egyéb"/>
    <x v="0"/>
    <x v="0"/>
    <s v="35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 SAJTOS 10X350G"/>
    <n v="350"/>
    <n v="358"/>
    <s v="5995663969496"/>
    <s v="200*20*180"/>
    <n v="3.5"/>
    <n v="3.6960000000000002"/>
    <s v="5995663969502"/>
    <s v="Kínálókarton"/>
    <s v="182*192*174"/>
    <n v="10"/>
    <s v="EU"/>
    <n v="24"/>
    <n v="5"/>
    <n v="120"/>
    <n v="1200"/>
    <n v="420"/>
    <n v="466.72"/>
    <n v="1020"/>
    <s v="1601009990"/>
    <n v="90"/>
  </r>
  <r>
    <x v="11"/>
    <s v="Füstli - Sajtos 280g"/>
    <s v="Főtt, füst ízesítésű, pulykahúsból és csontokról mechanikusan lefejtett pulykahúsból készült termék, sajttal"/>
    <s v="Egyéb"/>
    <x v="0"/>
    <x v="0"/>
    <s v="28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 SAJTOS 20X280G"/>
    <n v="280"/>
    <n v="288"/>
    <s v="5995663969519"/>
    <s v="200*20*180"/>
    <n v="5.6"/>
    <n v="5.9630000000000001"/>
    <s v="5995663969526"/>
    <s v="Kínálókarton"/>
    <s v="186*356*182"/>
    <n v="20"/>
    <s v="EU"/>
    <n v="12"/>
    <n v="5"/>
    <n v="60"/>
    <n v="1200"/>
    <n v="336"/>
    <n v="380.98"/>
    <n v="1060"/>
    <s v="1601009990"/>
    <n v="90"/>
  </r>
  <r>
    <x v="12"/>
    <s v="Fini Mini &amp;Go - Pulykavirsli 140g"/>
    <s v="Mini pulykavirsli hozzáadott vitaminokkal és kalciummal, védőgázas csomagolásban"/>
    <s v="Virsli"/>
    <x v="1"/>
    <x v="0"/>
    <s v="140g"/>
    <s v="Nem"/>
    <s v="Nem"/>
    <s v="Nem"/>
    <s v="Nem"/>
    <s v="Nem"/>
    <s v="Tartalmazhat"/>
    <s v="Nem"/>
    <s v="Nem"/>
    <s v="Nem"/>
    <s v="Nem"/>
    <s v="Nem"/>
    <s v="Nem"/>
    <s v="Nem"/>
    <s v="Nem"/>
    <s v="Igen"/>
    <s v="Igen"/>
    <s v="Nem"/>
    <s v="Nem"/>
    <s v="Nem"/>
    <s v="Nem"/>
    <s v="Nem"/>
    <s v="Nem"/>
    <s v="Nem"/>
    <s v="Nem"/>
    <s v="Nem"/>
    <s v="Igen"/>
    <s v="Nem"/>
    <s v="Nem"/>
    <s v="Nem"/>
    <s v="FINI MINI&amp;GO VIRSLI 6X140G"/>
    <n v="140"/>
    <n v="158"/>
    <s v="5995663967959"/>
    <s v="100*100*82"/>
    <n v="0.84"/>
    <n v="1.161"/>
    <s v="5995663967966"/>
    <s v="Kínálókarton"/>
    <s v="210*309*135"/>
    <n v="6"/>
    <s v="EU"/>
    <n v="12"/>
    <n v="7"/>
    <n v="84"/>
    <n v="504"/>
    <n v="70.56"/>
    <n v="120.724"/>
    <n v="1089"/>
    <s v="1601009990"/>
    <n v="30"/>
  </r>
  <r>
    <x v="13"/>
    <s v="Fini Mini - Pulykavirsli 140g"/>
    <s v="Mini pulykavirsli hozzáadott vitaminokkal és kalciummal, védőgázas csomagolásban"/>
    <s v="Virsli"/>
    <x v="2"/>
    <x v="0"/>
    <s v="140g"/>
    <s v="Nem"/>
    <s v="Nem"/>
    <s v="Nem"/>
    <s v="Nem"/>
    <s v="Nem"/>
    <s v="Tartalmazhat"/>
    <s v="Nem"/>
    <s v="Nem"/>
    <s v="Nem"/>
    <s v="Nem"/>
    <s v="Nem"/>
    <s v="Nem"/>
    <s v="Nem"/>
    <s v="Nem"/>
    <s v="Igen"/>
    <s v="Igen"/>
    <s v="Nem"/>
    <s v="Nem"/>
    <s v="Nem"/>
    <s v="Nem"/>
    <s v="Nem"/>
    <s v="Nem"/>
    <s v="Nem"/>
    <s v="Nem"/>
    <s v="Nem"/>
    <s v="Igen"/>
    <s v="Nem"/>
    <s v="Nem"/>
    <s v="Nem"/>
    <s v="FINI MINI VIRSLI 10X140G"/>
    <n v="140"/>
    <n v="149"/>
    <s v="5995663947586"/>
    <s v="120*15*180"/>
    <n v="1.4"/>
    <n v="1.59"/>
    <s v="5995663947593"/>
    <s v="Kínálókarton"/>
    <s v="128*223*188"/>
    <n v="10"/>
    <s v="EU"/>
    <n v="32"/>
    <n v="6"/>
    <n v="192"/>
    <n v="1920"/>
    <n v="268.79999999999995"/>
    <n v="328.48"/>
    <n v="1278"/>
    <s v="1601009990"/>
    <n v="30"/>
  </r>
  <r>
    <x v="14"/>
    <s v="Snacki &amp; Go - füst ízesítésű 140g"/>
    <s v="Füst ízesítésű, csontokról mechanikusan lefejtett pulykahúsból készült termék, védőgázas csomagolásban"/>
    <s v="Egyéb"/>
    <x v="3"/>
    <x v="0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SNACKI&amp;GO FÜSTÍZ 6X140G"/>
    <n v="140"/>
    <n v="158"/>
    <s v="5995663969175"/>
    <s v="100*100*72"/>
    <n v="0.84"/>
    <n v="1.1160000000000001"/>
    <s v="5995663969182"/>
    <s v="Kínálókarton"/>
    <s v="206*305*95"/>
    <n v="6"/>
    <s v="EU"/>
    <n v="11"/>
    <n v="7"/>
    <n v="77"/>
    <n v="462"/>
    <n v="64.679999999999993"/>
    <n v="109.13200000000001"/>
    <n v="815"/>
    <s v="16010099"/>
    <n v="30"/>
  </r>
  <r>
    <x v="15"/>
    <s v="Füstli - Snacki 160g"/>
    <s v="Főtt, füst ízesítésű, csontokról mechanikusan lefejtett pulykahúsból készült termék, védőgázas csomagolásban"/>
    <s v="Egyéb"/>
    <x v="0"/>
    <x v="0"/>
    <s v="16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SNACKI 9X160G"/>
    <n v="160"/>
    <n v="169"/>
    <s v="5995663969533"/>
    <s v="120*15*180"/>
    <n v="1.44"/>
    <n v="1.621"/>
    <s v="5995663969540"/>
    <m/>
    <s v="127*222*187"/>
    <n v="9"/>
    <s v="EU"/>
    <n v="32"/>
    <n v="6"/>
    <n v="192"/>
    <n v="1728"/>
    <n v="276.48"/>
    <n v="334.43200000000002"/>
    <n v="1272"/>
    <s v="1601009990"/>
    <n v="40"/>
  </r>
  <r>
    <x v="16"/>
    <s v="Snacki &amp; Go - füst ízesítésű, sajtos 140g"/>
    <s v="Füst ízesítésű, csontokról mechanikusan lefejtett pulykahúsból készült termék sajttal, védőgázas csomagolásban"/>
    <s v="Egyéb"/>
    <x v="3"/>
    <x v="0"/>
    <s v="14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SNACKI&amp;GO SAJTOS 6X140G"/>
    <n v="140"/>
    <n v="158"/>
    <s v="5995663969199"/>
    <s v="100*100*72"/>
    <n v="0.84"/>
    <n v="1.1160000000000001"/>
    <s v="5995663969205"/>
    <s v="Kínálókarton"/>
    <s v="206*305*95"/>
    <n v="6"/>
    <s v="EU"/>
    <n v="11"/>
    <n v="7"/>
    <n v="77"/>
    <n v="462"/>
    <n v="64.679999999999993"/>
    <n v="109.13200000000001"/>
    <n v="815"/>
    <s v="1601009990"/>
    <n v="30"/>
  </r>
  <r>
    <x v="17"/>
    <s v="Fitt virsli 230g"/>
    <s v="FITT Csirkevirsli 15% Cserpes Sajtműhelyben készült laktózmentes natúr joghurttal, csökkentett zsírtartalommal"/>
    <s v="Virsli"/>
    <x v="4"/>
    <x v="0"/>
    <s v="23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ITT VIRSLI 20X230G"/>
    <n v="230"/>
    <n v="238"/>
    <s v="5995663932902"/>
    <s v="200*20*180"/>
    <n v="4.5999999999999996"/>
    <n v="4.9279999999999999"/>
    <s v="5995663932919"/>
    <s v="Kínálókarton"/>
    <s v="156*386*197"/>
    <n v="20"/>
    <s v="EU"/>
    <n v="15"/>
    <n v="6"/>
    <n v="90"/>
    <n v="1800"/>
    <n v="413.99999999999994"/>
    <n v="466.72"/>
    <n v="1332"/>
    <s v="1601009900"/>
    <n v="30"/>
  </r>
  <r>
    <x v="18"/>
    <s v="FalniJó! - Hot Dog füst ízesítésű 140g"/>
    <s v="Főtt, füst ízesítésű, csontokról mechanikusan lefejtett baromfihúsból készült termék"/>
    <s v="Egyéb"/>
    <x v="5"/>
    <x v="0"/>
    <s v="14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20X140G"/>
    <n v="140"/>
    <n v="145"/>
    <s v="5995663968475"/>
    <s v="100*20*180"/>
    <n v="2.8"/>
    <n v="3.0430000000000001"/>
    <s v="5995663968888"/>
    <m/>
    <s v="218*288*121"/>
    <n v="20"/>
    <s v="EU"/>
    <n v="12.222222"/>
    <n v="9"/>
    <n v="110"/>
    <n v="2200"/>
    <n v="308"/>
    <n v="357.93"/>
    <n v="1310"/>
    <s v="1601009990"/>
    <n v="90"/>
  </r>
  <r>
    <x v="19"/>
    <s v="FalniJó! - Hot Dog füst ízesítésű 350g"/>
    <s v="Főtt, füst ízesítésű, csontokról mechanikusan lefejtett baromfihúsból készült termék"/>
    <s v="Egyéb"/>
    <x v="5"/>
    <x v="0"/>
    <s v="35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16X350G"/>
    <n v="350"/>
    <n v="358"/>
    <s v="5995663968338"/>
    <s v="200*20*180"/>
    <n v="5.6"/>
    <n v="6.0220000000000002"/>
    <s v="5995663968345"/>
    <m/>
    <s v="193*393*156"/>
    <n v="16"/>
    <s v="EU"/>
    <n v="12"/>
    <n v="7"/>
    <n v="84"/>
    <n v="1344"/>
    <n v="470.4"/>
    <n v="528.99800000000005"/>
    <n v="1242"/>
    <s v="1601009990"/>
    <n v="90"/>
  </r>
  <r>
    <x v="20"/>
    <s v="FalniJó! - Hot Dog füst ízesítésű 280g"/>
    <s v="Főtt, füst ízesítésű, csontokról mechanikusan lefejtett baromfihúsból készült termék"/>
    <s v="Egyéb"/>
    <x v="5"/>
    <x v="0"/>
    <s v="2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FÜSTÍZ 20X280G"/>
    <n v="280"/>
    <n v="288"/>
    <s v="5995663968086"/>
    <s v="200*20*180"/>
    <n v="5.6"/>
    <n v="5.9630000000000001"/>
    <s v="5995663968093"/>
    <m/>
    <s v="186*356*182"/>
    <n v="20"/>
    <s v="EU"/>
    <n v="12"/>
    <n v="5"/>
    <n v="60"/>
    <n v="1200"/>
    <n v="336"/>
    <n v="380.98"/>
    <n v="1060"/>
    <s v="1601009900"/>
    <n v="90"/>
  </r>
  <r>
    <x v="21"/>
    <s v="FalniJó! - Hot Dog füst ízesítésű 700g"/>
    <s v="Főtt, füst ízesítésű, csontokról mechanikusan lefejtett baromfihúsból készült termék"/>
    <s v="Egyéb"/>
    <x v="5"/>
    <x v="0"/>
    <s v="7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JHOTDOG FÜSTÍZESÍTÉSŰ 10X700G"/>
    <n v="700"/>
    <n v="708"/>
    <s v="5995663969823"/>
    <s v="200*40*180"/>
    <n v="7"/>
    <n v="7.2830000000000004"/>
    <s v="5995663969830"/>
    <m/>
    <s v="186*356*182"/>
    <n v="10"/>
    <s v="EU"/>
    <n v="12"/>
    <n v="5"/>
    <n v="60"/>
    <n v="600"/>
    <n v="420"/>
    <n v="460.18"/>
    <n v="1060"/>
    <s v="1601009900"/>
    <n v="60"/>
  </r>
  <r>
    <x v="22"/>
    <s v="FalniJó! - Hot Dog sajtos 140g"/>
    <s v="Főtt, füst ízesítésű, csontokról mechanikusan lefejtett baromfihúsból készült termék sajttal"/>
    <s v="Egyéb"/>
    <x v="5"/>
    <x v="0"/>
    <s v="14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Igen"/>
    <s v="Nem"/>
    <s v="Igen"/>
    <s v="FALNI JÓ HOTDOG SAJTOS 20X140G"/>
    <n v="140"/>
    <n v="145"/>
    <s v="5995663968352"/>
    <s v="100*20*180"/>
    <n v="2.8"/>
    <n v="3.0430000000000001"/>
    <s v="5995663968369"/>
    <m/>
    <s v="218*288*121"/>
    <n v="20"/>
    <s v="EU"/>
    <n v="11"/>
    <n v="10"/>
    <n v="110"/>
    <n v="2200"/>
    <n v="308"/>
    <n v="357.93"/>
    <n v="1310"/>
    <s v="1601009990"/>
    <n v="90"/>
  </r>
  <r>
    <x v="23"/>
    <s v="FalniJó! - Hot Dog sajtos 280g"/>
    <s v="Főtt, füst ízesítésű, csontokról mechanikusan lefejtett baromfihúsból készült termék sajttal"/>
    <s v="Egyéb"/>
    <x v="5"/>
    <x v="0"/>
    <s v="28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Igen"/>
    <s v="Nem"/>
    <s v="Igen"/>
    <s v="FALNI JÓ HOTDOG SAJTOS 20X280G"/>
    <n v="280"/>
    <n v="288"/>
    <s v="5995663968109"/>
    <s v="200*20*180"/>
    <n v="5.6"/>
    <n v="5.9630000000000001"/>
    <s v="5995663968116"/>
    <m/>
    <s v="186*356*182"/>
    <n v="20"/>
    <s v="EU"/>
    <n v="12"/>
    <n v="5"/>
    <n v="60"/>
    <n v="1200"/>
    <n v="336"/>
    <n v="380.98"/>
    <n v="1060"/>
    <s v="1601009900"/>
    <n v="90"/>
  </r>
  <r>
    <x v="24"/>
    <s v="FalniJó! - Hot Dog csípős 140g"/>
    <s v="Főtt, füst ízesítésű és csípős, csontokról mechanikusan lefejtett baromfihúsból készült termék Jalapeno paprikával és kaliforniai paprikával"/>
    <s v="Egyéb"/>
    <x v="5"/>
    <x v="0"/>
    <s v="14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CSÍPŐS 20X140G"/>
    <n v="140"/>
    <n v="145"/>
    <s v="5995663968376"/>
    <s v="100*20*180"/>
    <n v="2.8"/>
    <n v="3.0430000000000001"/>
    <s v="5995663968383"/>
    <m/>
    <s v="218*288*121"/>
    <n v="20"/>
    <s v="EU"/>
    <n v="11"/>
    <n v="10"/>
    <n v="110"/>
    <n v="2200"/>
    <n v="308"/>
    <n v="357.93"/>
    <n v="1310"/>
    <s v="1601009990"/>
    <n v="90"/>
  </r>
  <r>
    <x v="25"/>
    <s v="Füstli - Bécsi ínyenc pulykavirsli 360g"/>
    <s v="Folyékony füsttel füstölt pulykavirsli védőgázas csomagolásban"/>
    <s v="Virsli"/>
    <x v="0"/>
    <x v="0"/>
    <s v="36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BÉCSI VIRSLI 6X360G"/>
    <n v="360"/>
    <n v="378"/>
    <s v="5995663947425"/>
    <s v="175*40*240"/>
    <n v="2.16"/>
    <n v="2.42"/>
    <s v="5995663949498"/>
    <s v="Karton"/>
    <s v="177*212*249"/>
    <n v="6"/>
    <s v="EU"/>
    <n v="22"/>
    <n v="4"/>
    <n v="88"/>
    <n v="528"/>
    <n v="190.08"/>
    <n v="236.16"/>
    <n v="1146"/>
    <s v="1601009990"/>
    <n v="40"/>
  </r>
  <r>
    <x v="26"/>
    <s v="Füstlizer - Pulykapárizsi, füst ízesítésű 2200g"/>
    <s v="Füst ízesítésű pulykapárizsi, nem ehető műbélben"/>
    <s v="Párizsi"/>
    <x v="6"/>
    <x v="1"/>
    <s v="22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FÜSTÍZ 3X2,2KG"/>
    <n v="2200"/>
    <n v="2217"/>
    <s v="5995663967997"/>
    <s v="92*92*385"/>
    <n v="6.6"/>
    <n v="6.9189999999999996"/>
    <s v="5995663968000"/>
    <s v="Karton"/>
    <s v="288*403*111"/>
    <n v="3"/>
    <s v="EU"/>
    <n v="8"/>
    <n v="8"/>
    <n v="64"/>
    <n v="192"/>
    <n v="422.4"/>
    <n v="466.01600000000002"/>
    <n v="1181"/>
    <s v="1601009990"/>
    <n v="75"/>
  </r>
  <r>
    <x v="27"/>
    <s v="Füstlizer - Pulykapárizsi, füst ízesítésű 400g"/>
    <s v="Füst ízesítésű pulykapárizsi, nem ehető műbélben"/>
    <s v="Párizsi"/>
    <x v="6"/>
    <x v="0"/>
    <s v="4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FÜSTÍZ 8X400G"/>
    <n v="400"/>
    <n v="407"/>
    <s v="5995663968192"/>
    <s v="65*65*170"/>
    <n v="3.2"/>
    <n v="3.3780000000000001"/>
    <s v="5995663968208"/>
    <s v="Karton"/>
    <s v="200*263*121"/>
    <n v="8"/>
    <s v="EU"/>
    <n v="18"/>
    <n v="10"/>
    <n v="180"/>
    <n v="1440"/>
    <n v="576"/>
    <n v="631.24"/>
    <n v="1360"/>
    <s v="1601009990"/>
    <n v="75"/>
  </r>
  <r>
    <x v="28"/>
    <s v="Füstlizer - Pulykapárizsi, füst ízesítésű, sajtos 2200g"/>
    <s v="Füst ízesítésű pulykapárizsi sajttal, nem ehető műbélben"/>
    <s v="Párizsi"/>
    <x v="6"/>
    <x v="1"/>
    <s v="22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ZER PU.PÁ SAJTOS 3X2,2KG"/>
    <n v="2200"/>
    <n v="2217"/>
    <s v="5995663968017"/>
    <s v="92*92*385"/>
    <n v="6.6"/>
    <n v="6.9189999999999996"/>
    <s v="5995663968024"/>
    <s v="Karton"/>
    <s v="288*403*111"/>
    <n v="3"/>
    <s v="EU"/>
    <n v="8"/>
    <n v="8"/>
    <n v="64"/>
    <n v="192"/>
    <n v="422.4"/>
    <n v="466.01600000000002"/>
    <n v="1181"/>
    <s v="1601009990"/>
    <n v="75"/>
  </r>
  <r>
    <x v="29"/>
    <s v="Füstlizer - Pulykapárizsi, füst ízesítésű, sajtos 400g"/>
    <s v="Füst ízesítésű pulykapárizsi sajttal, nem ehető műbélben"/>
    <s v="Párizsi"/>
    <x v="6"/>
    <x v="0"/>
    <s v="4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ZER PU.PÁ SAJTOS 8X400G"/>
    <n v="400"/>
    <n v="407"/>
    <s v="5995663968291"/>
    <s v="65*65*170"/>
    <n v="3.2"/>
    <n v="3.3780000000000001"/>
    <s v="5995663968307"/>
    <s v="Karton"/>
    <s v="200*263*121"/>
    <n v="8"/>
    <s v="EU"/>
    <n v="18"/>
    <n v="10"/>
    <n v="180"/>
    <n v="1440"/>
    <n v="576"/>
    <n v="631.24"/>
    <n v="1360"/>
    <s v="1601009990"/>
    <n v="75"/>
  </r>
  <r>
    <x v="30"/>
    <s v="Füstlizer - Pulykapárizsi, füst ízesítésű, laktózmentes sajtos 400g"/>
    <s v="Füst ízesítésű pulykapárizsi laktózmentes sajttal, nem ehető műbélben"/>
    <s v="Párizsi"/>
    <x v="6"/>
    <x v="0"/>
    <s v="40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ZER PU.PÁ LM.SAJT 8X400G"/>
    <n v="400"/>
    <n v="407"/>
    <s v="5995663968123"/>
    <s v="65*65*170"/>
    <n v="3.2"/>
    <n v="3.3780000000000001"/>
    <s v="5995663968130"/>
    <s v="Karton"/>
    <s v="200*263*121"/>
    <n v="8"/>
    <s v="EU"/>
    <n v="18"/>
    <n v="10"/>
    <n v="180"/>
    <n v="1440"/>
    <n v="576"/>
    <n v="631.24"/>
    <n v="1360"/>
    <s v="1601009990"/>
    <n v="75"/>
  </r>
  <r>
    <x v="31"/>
    <s v="Füstlizer - Snidlinges 2000g"/>
    <s v="Főtt, hagymás ízesítésű, csontokról mechanikusan lefejtett pulykahúsból készült termék snidlinggel, nem ehető műbélben"/>
    <s v="Egyéb"/>
    <x v="6"/>
    <x v="1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SNIDLINGES 2X2KG"/>
    <n v="2000"/>
    <n v="2015"/>
    <s v="5995663969250"/>
    <s v="92*92*385"/>
    <n v="4"/>
    <n v="4.2009999999999996"/>
    <s v="5995663969267"/>
    <s v="Karton"/>
    <s v="218*398*116"/>
    <n v="2"/>
    <s v="EU"/>
    <n v="10"/>
    <n v="8"/>
    <n v="80"/>
    <n v="160"/>
    <n v="320"/>
    <n v="359.28"/>
    <n v="1078"/>
    <s v="1601009990"/>
    <n v="60"/>
  </r>
  <r>
    <x v="32"/>
    <s v="Falni Jó! Csemege 300g"/>
    <s v="Főtt, csontokról mechanikusan lefejtett baromfihúsból készült termék, nem ehető műbélben"/>
    <s v="Csemege"/>
    <x v="5"/>
    <x v="0"/>
    <s v="3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 10X300G"/>
    <n v="300"/>
    <n v="306"/>
    <s v="5995663968482"/>
    <s v="62*62*160"/>
    <n v="3"/>
    <n v="3.1819999999999999"/>
    <s v="5995663968864"/>
    <m/>
    <s v="200*263*121"/>
    <n v="10"/>
    <s v="EU"/>
    <n v="18"/>
    <n v="10"/>
    <n v="180"/>
    <n v="1800"/>
    <n v="540"/>
    <n v="595.96"/>
    <n v="1360"/>
    <s v="1601009990"/>
    <n v="75"/>
  </r>
  <r>
    <x v="33"/>
    <s v="Falni Jó! Csemege 2000g"/>
    <s v="Főtt, csontokról mechanikusan lefejtett baromfihúsból készült termék, nem ehető műbélben"/>
    <s v="Csemege"/>
    <x v="5"/>
    <x v="1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 3X2000G"/>
    <n v="2000"/>
    <n v="2015"/>
    <s v="5995663968390"/>
    <s v="89*89*410"/>
    <n v="6"/>
    <n v="6.2430000000000003"/>
    <s v="5995663968406"/>
    <s v="Karton"/>
    <s v="278*388*106"/>
    <n v="3"/>
    <s v="EU"/>
    <n v="8"/>
    <n v="8"/>
    <n v="64"/>
    <n v="192"/>
    <n v="384"/>
    <n v="422.68200000000002"/>
    <n v="998"/>
    <s v="1601009990"/>
    <n v="75"/>
  </r>
  <r>
    <x v="34"/>
    <s v="Füstlizer - Csípős, Jalapeno paprikával 2000g"/>
    <s v="Főtt, csípős, csontokról mechanikusan lefejtett pulykahúsból készült termék Jalapeno paprikával, nem ehető műbélben"/>
    <s v="Egyéb"/>
    <x v="6"/>
    <x v="1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CSÍPŐS 2X2KG"/>
    <n v="2000"/>
    <n v="2015"/>
    <s v="5995663969311"/>
    <s v="92*92*385"/>
    <n v="4"/>
    <n v="4.2009999999999996"/>
    <s v="5995663969328"/>
    <s v="Karton"/>
    <s v="218*398*116"/>
    <n v="2"/>
    <s v="EU"/>
    <n v="10"/>
    <n v="8"/>
    <n v="80"/>
    <n v="160"/>
    <n v="320"/>
    <n v="359.28"/>
    <n v="1078"/>
    <s v="1601009990"/>
    <n v="75"/>
  </r>
  <r>
    <x v="35"/>
    <s v="Füstlizer - Sajtos tavaszi rolád 400g"/>
    <s v="Főtt, pulykahúsból és csontokról mechanikusan lefejtett pulykahúsból készült termék, zöldségfélékkel és sajttal, nem ehető műbélben"/>
    <s v="Rolád"/>
    <x v="6"/>
    <x v="0"/>
    <s v="400g"/>
    <s v="Nem"/>
    <s v="Nem"/>
    <s v="Nem"/>
    <s v="Nem"/>
    <s v="Nem"/>
    <s v="Igen"/>
    <s v="Igen"/>
    <s v="Nem"/>
    <s v="Igen"/>
    <s v="Nem"/>
    <s v="Nem"/>
    <s v="Nem"/>
    <s v="Nem"/>
    <s v="Nem"/>
    <s v="Igen"/>
    <s v="Nem"/>
    <s v="Nem"/>
    <s v="Nem"/>
    <s v="Nem"/>
    <s v="Nem"/>
    <s v="Nem"/>
    <s v="Nem"/>
    <s v="Nem"/>
    <s v="Nem"/>
    <s v="Nem"/>
    <s v="Igen"/>
    <s v="Nem"/>
    <s v="Nem"/>
    <s v="Igen"/>
    <s v="FÜSTLIZER S.T.PU.ROLÁD 8X400G"/>
    <n v="400"/>
    <n v="407"/>
    <s v="5995663950913"/>
    <s v="65*65*170"/>
    <n v="3.2"/>
    <n v="3.37"/>
    <s v="5995663950920"/>
    <s v="Karton"/>
    <s v="200*263*121"/>
    <n v="8"/>
    <s v="EU"/>
    <n v="18"/>
    <n v="10"/>
    <n v="180"/>
    <n v="1440"/>
    <n v="576"/>
    <n v="629.79999999999995"/>
    <n v="1360"/>
    <s v="1601009990"/>
    <n v="60"/>
  </r>
  <r>
    <x v="36"/>
    <s v="Füstlizer Sajtos tavaszi rolád 2000g"/>
    <s v="Főtt, pulykahúsból és csontokról mechanikusan lefejtett pulykahúsból készült termék, zöldségfélékkel és sajttal, nem ehető műbélben"/>
    <s v="Rolád"/>
    <x v="6"/>
    <x v="1"/>
    <s v="2000g"/>
    <s v="Nem"/>
    <s v="Nem"/>
    <s v="Nem"/>
    <s v="Nem"/>
    <s v="Nem"/>
    <s v="Nem"/>
    <s v="Igen"/>
    <s v="Nem"/>
    <s v="Igen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FÜSTLIZER S.T.PU.ROLÁD 2x2000G"/>
    <n v="2000"/>
    <n v="2015"/>
    <s v="5995663915608"/>
    <s v="105*105*275"/>
    <n v="4"/>
    <n v="4.1790000000000003"/>
    <s v="5995663915615"/>
    <s v="Karton"/>
    <s v="208*308*116"/>
    <n v="2"/>
    <s v="EU"/>
    <n v="11"/>
    <n v="10"/>
    <n v="110"/>
    <n v="220"/>
    <n v="440"/>
    <n v="482.89"/>
    <n v="1310"/>
    <s v="1601009990"/>
    <n v="60"/>
  </r>
  <r>
    <x v="37"/>
    <s v="Fenséges Pulykamell sonka 2000g"/>
    <s v="Formázott, hőkezelt pulykamell sonka, nem ehető műbélben"/>
    <s v="Mellsonka"/>
    <x v="7"/>
    <x v="1"/>
    <s v="2000g"/>
    <s v="Nem"/>
    <s v="Nem"/>
    <s v="Nem"/>
    <s v="Nem"/>
    <s v="Nem"/>
    <s v="Igen"/>
    <s v="Nem"/>
    <s v="Nem"/>
    <s v="Nem"/>
    <s v="Nem"/>
    <s v="Nem"/>
    <s v="Nem"/>
    <s v="Nem"/>
    <s v="Nem"/>
    <s v="Igen"/>
    <s v="Igen"/>
    <s v="Nem"/>
    <s v="Nem"/>
    <s v="Nem"/>
    <s v="Nem"/>
    <s v="Nem"/>
    <s v="Nem"/>
    <s v="Nem"/>
    <s v="Nem"/>
    <s v="Nem"/>
    <s v="Igen"/>
    <s v="Nem"/>
    <s v="Nem"/>
    <s v="Nem"/>
    <s v="ROYAL FENSÉGES PUSONKA 2X2000G"/>
    <n v="2000"/>
    <n v="2015"/>
    <s v="5995663929490"/>
    <s v="97*97*330"/>
    <n v="4"/>
    <n v="4.1619999999999999"/>
    <s v="5995663929889"/>
    <s v="Karton"/>
    <s v="208*308*116"/>
    <n v="2"/>
    <s v="EU"/>
    <n v="11"/>
    <n v="10"/>
    <n v="110"/>
    <n v="220"/>
    <n v="440"/>
    <n v="481.02"/>
    <n v="1310"/>
    <s v="1601009990"/>
    <n v="75"/>
  </r>
  <r>
    <x v="38"/>
    <s v="Falni Jó! Csirkemell sonka 2000g"/>
    <s v="Formázott, hőkezelt, csirkemell sonka, nem ehető műbélben"/>
    <s v="Mellsonka"/>
    <x v="5"/>
    <x v="1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FJ CSIRKEMELL SONKA 3X2000G"/>
    <n v="2000"/>
    <n v="2015"/>
    <s v="5995663969571"/>
    <s v="95*95*270"/>
    <n v="6"/>
    <n v="6.2619999999999996"/>
    <s v="5995663969588"/>
    <s v="Karton"/>
    <s v="288*368*111"/>
    <n v="3"/>
    <s v="EU"/>
    <n v="8"/>
    <n v="8"/>
    <n v="64"/>
    <n v="192"/>
    <n v="384"/>
    <n v="423.96800000000002"/>
    <n v="1038"/>
    <s v="1601009990"/>
    <n v="60"/>
  </r>
  <r>
    <x v="39"/>
    <s v="Royal - csirkemell sonka 2000g"/>
    <s v="Formázott, hőkezelt csirkemell sonka, nem ehető műbélben"/>
    <s v="Mellsonka"/>
    <x v="7"/>
    <x v="1"/>
    <s v="20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Nem"/>
    <s v="Igen"/>
    <s v="Nem"/>
    <s v="Igen"/>
    <s v="ROYAL CSIRKEMELL SONKA 2X2000G"/>
    <n v="2000"/>
    <n v="2015"/>
    <s v="5995663968178"/>
    <s v="92*92*385"/>
    <n v="4"/>
    <n v="4.2009999999999996"/>
    <s v="5995663968185"/>
    <s v="Karton"/>
    <s v="218*398*116"/>
    <n v="2"/>
    <s v="EU"/>
    <n v="10"/>
    <n v="8"/>
    <n v="80"/>
    <n v="160"/>
    <n v="320"/>
    <n v="359.28"/>
    <n v="1078"/>
    <s v="1601009990"/>
    <n v="60"/>
  </r>
  <r>
    <x v="40"/>
    <s v="Pulyka combhús aszpikban 2000g"/>
    <s v="Pácolt, főtt pulyka combhús marhazselatinnal készült aszpikban, nem ehető műbélben"/>
    <s v="Aszpikos"/>
    <x v="7"/>
    <x v="1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Igen"/>
    <s v="ROY. PU.HUS ASZPIKBAN 2X2000G"/>
    <n v="2000"/>
    <n v="2015"/>
    <s v="5995663940686"/>
    <s v="95*95*270"/>
    <n v="4"/>
    <n v="4.1790000000000003"/>
    <s v="5995663940693"/>
    <s v="Karton"/>
    <s v="208*308*116"/>
    <n v="2"/>
    <s v="EU"/>
    <n v="11"/>
    <n v="10"/>
    <n v="110"/>
    <n v="220"/>
    <n v="440"/>
    <n v="482.89"/>
    <n v="1310"/>
    <s v="1601009990"/>
    <n v="30"/>
  </r>
  <r>
    <x v="41"/>
    <s v="Füstlizer - Pulykapárizsi, csípős, Jalapeno paprikával 90g"/>
    <s v="Csípős pulykapárizsi Jalapeno paprikával, szeletelt, védőgázas csomagolásban"/>
    <s v="Párizsi"/>
    <x v="6"/>
    <x v="0"/>
    <s v="9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CSÍPŐS 10X90G"/>
    <n v="90"/>
    <n v="99"/>
    <s v="5995663968550"/>
    <s v="120*15*180"/>
    <n v="0.9"/>
    <n v="1.0669999999999999"/>
    <s v="5995663968567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2"/>
    <s v="Füstlizer - Pulykapárizsi 90g"/>
    <s v="Pulykapárizsi szeletelt, védőgázas csomagolásban"/>
    <s v="Párizsi"/>
    <x v="6"/>
    <x v="0"/>
    <s v="9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10X90G"/>
    <n v="90"/>
    <n v="99"/>
    <s v="5995663968505"/>
    <s v="120*15*180"/>
    <n v="0.9"/>
    <n v="1.0669999999999999"/>
    <s v="5995663968512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3"/>
    <s v="Fini Mini Pulykapárizsi 80g"/>
    <s v="Pulykapárizsi hozzáadott kalciummal, szeletelt, védőgázas csomagolásban"/>
    <s v="Párizsi"/>
    <x v="2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INI MINI PULYKAPÁRIZSI 10x80"/>
    <n v="80"/>
    <n v="89"/>
    <s v="5995663947388"/>
    <s v="120*15*180"/>
    <n v="0.8"/>
    <n v="0.96699999999999997"/>
    <s v="5995663947395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44"/>
    <s v="Fitt párizsi 90g"/>
    <s v="FITT Csirkepárizsi 10% Cserpes Sajtműhelyben készült laktózmentes natúr joghurttal, 7% sárgarépával, csökkentett zsírtartalommal, szeletelt, védőgázas csomagolásban"/>
    <s v="Párizsi"/>
    <x v="4"/>
    <x v="0"/>
    <s v="9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Igen"/>
    <s v="FITT PÁRIZSI 10X90G"/>
    <n v="90"/>
    <n v="99"/>
    <s v="5995663969748"/>
    <s v="120*15*180"/>
    <n v="0.9"/>
    <n v="1.0669999999999999"/>
    <s v="5995663969755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5"/>
    <s v="Füstlizer - Pulykapárizsi, füst ízesítésű 90g"/>
    <s v="Füst ízesítésű pulykapárizsi, szeletelt, védőgázas csomagolásban"/>
    <s v="Párizsi"/>
    <x v="6"/>
    <x v="0"/>
    <s v="9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FÜSTÍZ 10X90G"/>
    <n v="90"/>
    <n v="99"/>
    <s v="5995663968598"/>
    <s v="120*15*180"/>
    <n v="0.9"/>
    <n v="1.0669999999999999"/>
    <s v="5995663968604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6"/>
    <s v="Füstlizer - Pulykapárizsi, füst ízesítésű, sajtos 90g"/>
    <s v="Füst ízesítésű pulykapárizsi sajttal, szeletelt, védőgázas csomagolásban"/>
    <s v="Párizsi"/>
    <x v="6"/>
    <x v="0"/>
    <s v="9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ZER PU.PÁ SAJTOS 10X90G"/>
    <n v="90"/>
    <n v="99"/>
    <s v="5995663968574"/>
    <s v="120*15*180"/>
    <n v="0.9"/>
    <n v="1.0669999999999999"/>
    <s v="5995663968581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7"/>
    <s v="Füstlizer - Pulykapárizsi, füst ízesítésű, laktózmentes sajtos 90g"/>
    <s v="Füst ízesítésű pulykapárizsi laktózmentes sajttal, szeletelt, védőgázas csomagolásban"/>
    <s v="Párizsi"/>
    <x v="6"/>
    <x v="0"/>
    <s v="9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ZER PU.PÁ LM.SAJT 10X90G"/>
    <n v="90"/>
    <n v="99"/>
    <s v="5995663968147"/>
    <s v="120*15*180"/>
    <n v="0.9"/>
    <n v="1.0669999999999999"/>
    <s v="5995663968154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8"/>
    <s v="Falni Jó! Csemege 100g"/>
    <s v="Főtt, csontokról mechanikusan lefejtett baromfihúsból készült termék, szeletelt, védőgázas csomagolásban"/>
    <s v="Csemege"/>
    <x v="5"/>
    <x v="0"/>
    <s v="1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 12x100G"/>
    <n v="100"/>
    <n v="109"/>
    <s v="5995663968499"/>
    <s v="120*15*180"/>
    <n v="1.2"/>
    <n v="1.43"/>
    <s v="5995663968871"/>
    <m/>
    <s v="200*263*121"/>
    <n v="12"/>
    <s v="EU"/>
    <n v="18"/>
    <n v="10"/>
    <n v="180"/>
    <n v="2160"/>
    <n v="216"/>
    <n v="280.56"/>
    <n v="1360"/>
    <s v="1601009990"/>
    <n v="30"/>
  </r>
  <r>
    <x v="49"/>
    <s v="Füstlizer Sajtos tavaszi rolád 90g"/>
    <s v="Főtt, pulykahúsból és csontokról mechanikusan lefejtett pulykahúsból készült termék zöldségfélékkel és sajttal, szeletelt, védőgázas csomagolásban"/>
    <s v="Rolád"/>
    <x v="6"/>
    <x v="0"/>
    <s v="90g"/>
    <s v="Nem"/>
    <s v="Nem"/>
    <s v="Nem"/>
    <s v="Nem"/>
    <s v="Nem"/>
    <s v="Nem"/>
    <s v="Igen"/>
    <s v="Nem"/>
    <s v="Igen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FÜSTLIZER S.T.PU.ROLÁD 10X90G"/>
    <n v="90"/>
    <n v="99"/>
    <s v="5995663967515"/>
    <s v="120*15*180"/>
    <n v="0.9"/>
    <n v="1.0669999999999999"/>
    <s v="5995663967522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50"/>
    <s v="Falni Jó! Magyaros csemege 100g"/>
    <s v="Főtt, magyaros ízesítésű, csontokról mechanikusan lefejtett pulykahúsból készült termék, szeletelt, védőgázas csomagolásban"/>
    <s v="Csemege"/>
    <x v="5"/>
    <x v="0"/>
    <s v="1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MAGYAROS 12X100G"/>
    <n v="100"/>
    <n v="109"/>
    <s v="5995663968413"/>
    <s v="120*15*180"/>
    <n v="1.2"/>
    <n v="1.43"/>
    <s v="5995663968420"/>
    <m/>
    <s v="200*263*121"/>
    <n v="12"/>
    <s v="EU"/>
    <n v="18"/>
    <n v="10"/>
    <n v="180"/>
    <n v="2160"/>
    <n v="216"/>
    <n v="280.60000000000002"/>
    <n v="1360"/>
    <s v="1601009990"/>
    <n v="30"/>
  </r>
  <r>
    <x v="51"/>
    <s v="Füstlizer - Olívás rolád 80g"/>
    <s v="Főtt, pulykahúsból és csontokról mechanikusan lefejtett pulykahúsból készült termék zöld olajbogyó darabokkal, szeletelt, védőgázas csomagolásban"/>
    <s v="Rolád"/>
    <x v="6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ÜSTLIZER OLIVÁS ROLÁD 10X80G"/>
    <n v="80"/>
    <n v="89"/>
    <s v="5995663969335"/>
    <s v="120*15*180"/>
    <n v="0.8"/>
    <n v="0.96699999999999997"/>
    <s v="5995663969342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2"/>
    <s v="Füstlizer - Paprikás rolád 80g"/>
    <s v="Főtt, pulykahúsból és csontokról mechanikusan lefejtett pulykahúsból készült termék paprika darabokkal, szeletelt, védőgázas csomagolásban"/>
    <s v="Rolád"/>
    <x v="6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ÜSTLIZER PAPRIKÁS ROLÁD 10X80"/>
    <n v="80"/>
    <n v="89"/>
    <s v="5995663969359"/>
    <s v="120*15*180"/>
    <n v="0.8"/>
    <n v="0.96699999999999997"/>
    <s v="5995663969366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3"/>
    <s v="Fini Mini Csirkemell sonka 70g"/>
    <s v="Formázott, hőkezelt csirke mellsonka, hozzáadott kalciummal, szeletelt, védőgázas csomagolásban"/>
    <s v="Mellsonka"/>
    <x v="2"/>
    <x v="0"/>
    <s v="7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FINI MINI CSIRKESONKA 10X70G"/>
    <n v="70"/>
    <n v="79"/>
    <s v="5995663950494"/>
    <s v="120*15*180"/>
    <n v="0.7"/>
    <n v="0.86699999999999999"/>
    <s v="5995663950500"/>
    <s v="Kínálókarton"/>
    <s v="131*151*187"/>
    <n v="10"/>
    <s v="EU"/>
    <n v="44"/>
    <n v="6"/>
    <n v="264"/>
    <n v="2640"/>
    <n v="184.79999999999998"/>
    <n v="252.08799999999999"/>
    <n v="1272"/>
    <s v="1601009990"/>
    <n v="30"/>
  </r>
  <r>
    <x v="54"/>
    <s v="Royal - Csirke mellsonka, kapros bevonattal 80g"/>
    <s v="Formázott, hőkezelt csirke mellsonka kapros fűszerbevonatban, szeletelt, védőgázas csomagolásban"/>
    <s v="Mellsonka"/>
    <x v="7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CSIRKEM.SONKA KAPROS FB.10X80G"/>
    <n v="80"/>
    <n v="89"/>
    <s v="5995663967539"/>
    <s v="120*15*180"/>
    <n v="0.8"/>
    <n v="0.96699999999999997"/>
    <s v="5995663967546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5"/>
    <s v="Royal - Csirke mellsonka, paprikás bevonattal 80g"/>
    <s v="Formázott, hőkezelt csirke mellsonka paprikás fűszerbevonatban, szeletelt, védőgázas csomagolásban"/>
    <s v="Mellsonka"/>
    <x v="7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CSIRKEM.SONKA PAPR. FB.10X80G"/>
    <n v="80"/>
    <n v="89"/>
    <s v="5995663967553"/>
    <s v="120*15*180"/>
    <n v="0.8"/>
    <n v="0.96699999999999997"/>
    <s v="5995663967560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6"/>
    <s v="Royal - Pulyka mellsonka, sültízű 80g"/>
    <s v="Sültízű, formázott, hőkezelt pulyka mellsonka, szeletelt, védőgázas csomagolásban"/>
    <s v="Mellsonka"/>
    <x v="7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PU.SONKA SÜLTÍZ 10X80G"/>
    <n v="80"/>
    <n v="89"/>
    <s v="5995663947401"/>
    <s v="120*15*180"/>
    <n v="0.8"/>
    <n v="0.97199999999999998"/>
    <s v="5995663947418"/>
    <s v="Kínálókarton"/>
    <s v="131*151*187"/>
    <n v="10"/>
    <s v="EU"/>
    <n v="44"/>
    <n v="6"/>
    <n v="264"/>
    <n v="2640"/>
    <n v="211.20000000000002"/>
    <n v="279.80799999999999"/>
    <n v="1272"/>
    <s v="1601009990"/>
    <n v="30"/>
  </r>
  <r>
    <x v="57"/>
    <s v="Royal - Pulyka mellsonka, füst ízesítésű 80g"/>
    <s v="Füst ízesítésű, formázott, hőkezelt pulyka mellsonka, szeletelt, védőgázas csomagolásban"/>
    <s v="Mellsonka"/>
    <x v="7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PU.SONKA FÜSTÍZ 10X80G"/>
    <n v="80"/>
    <n v="89"/>
    <s v="5995663946848"/>
    <s v="120*15*180"/>
    <n v="0.8"/>
    <n v="0.97199999999999998"/>
    <s v="5995663947456"/>
    <s v="Kínálókarton"/>
    <s v="131*151*187"/>
    <n v="10"/>
    <s v="EU"/>
    <n v="44"/>
    <n v="6"/>
    <n v="264"/>
    <n v="2640"/>
    <n v="211.20000000000002"/>
    <n v="281.80799999999999"/>
    <n v="1272"/>
    <s v="1601009990"/>
    <n v="30"/>
  </r>
  <r>
    <x v="58"/>
    <s v="Fitt Csirkemell sonka 70g"/>
    <s v="FITT Formázott, hőkezelt csirkemell sonka, hozzáadott kalciummal, szeletelt, védőgázas csomagolásban"/>
    <s v="Mellsonka"/>
    <x v="4"/>
    <x v="0"/>
    <s v="7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FITT SONKA 10X70G"/>
    <n v="70"/>
    <n v="79"/>
    <s v="5995663969762"/>
    <s v="120*15*180"/>
    <n v="0.7"/>
    <n v="0.86699999999999999"/>
    <s v="5995663969779"/>
    <s v="Kínálókarton"/>
    <s v="131*151*187"/>
    <n v="10"/>
    <s v="EU"/>
    <n v="44"/>
    <n v="6"/>
    <n v="264"/>
    <n v="2640"/>
    <n v="184.79999999999998"/>
    <n v="252.08799999999999"/>
    <n v="1272"/>
    <s v="1601009990"/>
    <n v="30"/>
  </r>
  <r>
    <x v="59"/>
    <s v="Royal Selyemsonka Eredeti - Pulyka combsonka 100g"/>
    <s v="Formázott, hőkezelt pulyka combsonka hozzáadott tejfehérjével, szeletelt, védőgázas csomagolásban"/>
    <s v="Combsonka"/>
    <x v="8"/>
    <x v="0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11X100G"/>
    <n v="100"/>
    <n v="109"/>
    <s v="5995663940143"/>
    <s v="120*15*180"/>
    <n v="1.1000000000000001"/>
    <n v="1.2989999999999999"/>
    <s v="5995663947821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0"/>
    <s v="Royal Selyemsonka Eredeti - Pulyka combsonka 200g"/>
    <s v="Formázott, hőkezelt pulyka combsonka hozzáadott tejfehérjével, szeletelt, védőgázas csomagolásban"/>
    <s v="Combsonka"/>
    <x v="8"/>
    <x v="0"/>
    <s v="2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XXL 5X200G"/>
    <n v="200"/>
    <n v="212"/>
    <s v="5995663940150"/>
    <s v="120*30*180"/>
    <n v="1"/>
    <n v="1.1599999999999999"/>
    <s v="5995663949542"/>
    <s v="Kínálókarton"/>
    <s v="127*222*187"/>
    <n v="5"/>
    <s v="EU"/>
    <n v="32"/>
    <n v="6"/>
    <n v="192"/>
    <n v="960"/>
    <n v="192"/>
    <n v="245.92"/>
    <n v="1272"/>
    <s v="1601009990"/>
    <n v="30"/>
  </r>
  <r>
    <x v="61"/>
    <s v="Royal Selyemsonka - Pulyka combsonka, sajtos 100g"/>
    <s v="Formázott, hőkezelt pulyka combsonka sajttal, hozzáadott tejfehérjével, szeletelt, védőgázas csomagolásban"/>
    <s v="Combsonka"/>
    <x v="8"/>
    <x v="0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SAJT11X100G"/>
    <n v="100"/>
    <n v="109"/>
    <s v="5995663942888"/>
    <s v="120*15*180"/>
    <n v="1.1000000000000001"/>
    <n v="1.2989999999999999"/>
    <s v="5995663947838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2"/>
    <s v="Royal Selyemsonka - Pulyka combsonka, csípős 100g"/>
    <s v="Enyhén csípős, formázott, hőkezelt pulyka combsonka kaliforniai paprikával, hozzáadott tejfehérjével, szeletelt, védőgázas csomagolásban"/>
    <s v="Combsonka"/>
    <x v="8"/>
    <x v="0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PIK.11X100G"/>
    <n v="100"/>
    <n v="109"/>
    <s v="5995663940341"/>
    <s v="120*15*180"/>
    <n v="1.1000000000000001"/>
    <n v="1.2989999999999999"/>
    <s v="5995663947845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3"/>
    <s v="Royal Selyemsonka - Pulyka combsonka, füst ízesítésű 100g"/>
    <s v="Füst ízesítésű, formázott, hőkezelt pulyka combsonka hozzáadott tejfehérjével, szeletelt, védőgázas csomagolásban"/>
    <s v="Combsonka"/>
    <x v="8"/>
    <x v="0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 COMB FÜST11X100G"/>
    <n v="100"/>
    <n v="109"/>
    <s v="5995663950890"/>
    <s v="120*15*180"/>
    <n v="1.1000000000000001"/>
    <n v="1.2989999999999999"/>
    <s v="5995663950906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4"/>
    <s v="Royal Selyemsonka mellhúsból - Pulyka mellsonka 80g"/>
    <s v="Formázott, hőkezelt pulyka mellsonka, szeletelt, védőgázas csomagolásban"/>
    <s v="Mellsonka"/>
    <x v="8"/>
    <x v="0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SELYEMSONKA 11X80G"/>
    <n v="80"/>
    <n v="89"/>
    <s v="5995663967492"/>
    <s v="120*15*180"/>
    <n v="0.88"/>
    <n v="1.079"/>
    <s v="5995663967508"/>
    <s v="Kínálókarton"/>
    <s v="127*222*187"/>
    <n v="11"/>
    <s v="EU"/>
    <n v="32"/>
    <n v="6"/>
    <n v="192"/>
    <n v="2112"/>
    <n v="168.96"/>
    <n v="230.36799999999999"/>
    <n v="1272"/>
    <s v="1601009990"/>
    <n v="30"/>
  </r>
  <r>
    <x v="65"/>
    <s v="Royal Selyemsonka mellhúsból - Pulyka mellsonka 160g"/>
    <s v="Formázott, hőkezelt pulyka mellsonka, szeletelt, védőgázas csomagolásban"/>
    <s v="Mellsonka"/>
    <x v="8"/>
    <x v="0"/>
    <s v="16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SELYEMSONKA 6X160G"/>
    <n v="160"/>
    <n v="172"/>
    <s v="5995663967836"/>
    <s v="120*30*180"/>
    <n v="0.96"/>
    <n v="1.109"/>
    <s v="5995663967843"/>
    <s v="Kínálókarton"/>
    <s v="127*222*187"/>
    <n v="6"/>
    <s v="EU"/>
    <n v="44"/>
    <n v="6"/>
    <n v="264"/>
    <n v="1584"/>
    <n v="253.44"/>
    <n v="315.976"/>
    <n v="1272"/>
    <s v="1601009990"/>
    <n v="30"/>
  </r>
  <r>
    <x v="66"/>
    <s v="Falni Jó! Pillesonka 400g"/>
    <s v="Füst ízesítésű, formázott, hőkezelt, pulyka combsonka hozzáadott tejfehérjével, szeletelt, védőgázas csomagolásban"/>
    <s v="Combsonka"/>
    <x v="5"/>
    <x v="0"/>
    <s v="400g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FALNI JÓ! PILLESONKA 4X400G"/>
    <n v="400"/>
    <n v="414"/>
    <s v="5995663969809"/>
    <s v="124*55*185"/>
    <n v="1.6"/>
    <n v="1.76"/>
    <s v="5995663969816"/>
    <m/>
    <s v="127*222*187"/>
    <n v="4"/>
    <s v="EU"/>
    <n v="32"/>
    <n v="6"/>
    <n v="192"/>
    <n v="768"/>
    <n v="307.20000000000005"/>
    <n v="361.12"/>
    <n v="1272"/>
    <s v="1601009990"/>
    <n v="30"/>
  </r>
  <r>
    <x v="67"/>
    <s v="Snacki &amp; Go - Húsgolyó 125g"/>
    <s v="Készresütött pulyka húsgolyó, védőgázas csomagolásban (ajándék szósszal)"/>
    <s v="Húsgolyó"/>
    <x v="3"/>
    <x v="0"/>
    <s v="125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SNACKI&amp;GO! HÚSGOLYÓ 6X125G"/>
    <n v="125"/>
    <n v="142.05000000000001"/>
    <s v="5995663969274"/>
    <s v="100*100*82"/>
    <n v="0.75"/>
    <n v="1.02"/>
    <s v="5995663969281"/>
    <s v="Kínálókarton"/>
    <s v="206*305*95"/>
    <n v="6"/>
    <s v="EU"/>
    <n v="11"/>
    <n v="10"/>
    <n v="110"/>
    <n v="660"/>
    <n v="82.5"/>
    <n v="135.4"/>
    <n v="1100"/>
    <s v="16023119"/>
    <n v="45"/>
  </r>
  <r>
    <x v="68"/>
    <s v="Panírozott Füstli 300g"/>
    <s v="Panírozott, készresütött, gyosfagyasztott, főtt, füst ízesítésű, pulykahúsból és csontokról mechanikusan lefejtett pulykahúsból készült termék"/>
    <s v="Panírozott"/>
    <x v="0"/>
    <x v="0"/>
    <s v="300g"/>
    <s v="Igen"/>
    <s v="Nem"/>
    <s v="Igen"/>
    <s v="Nem"/>
    <s v="Nem"/>
    <s v="Tartalmazhat"/>
    <s v="Tartalmazhat"/>
    <s v="Nem"/>
    <s v="Nem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Nem"/>
    <s v="FÜSTLI PANÍROZOTT 6X300G"/>
    <n v="300"/>
    <n v="325"/>
    <s v="5999564521562"/>
    <s v="170*30*155"/>
    <n v="1.8"/>
    <n v="2.153"/>
    <s v="5999564522576"/>
    <s v="Karton"/>
    <s v="228*358*106"/>
    <n v="6"/>
    <s v="EU"/>
    <n v="10"/>
    <n v="8"/>
    <n v="80"/>
    <n v="480"/>
    <n v="144"/>
    <n v="195.44"/>
    <n v="998"/>
    <s v="1602318010"/>
    <n v="365"/>
  </r>
  <r>
    <x v="69"/>
    <s v="Fini Mini - Panírozott pulykapárizsi 330g"/>
    <s v="Panírozott, készresütött gyorsfagyasztott füst ízesítésű pulykapárizsi"/>
    <s v="Panírozott"/>
    <x v="2"/>
    <x v="0"/>
    <s v="330g"/>
    <s v="Igen"/>
    <s v="Nem"/>
    <s v="Igen"/>
    <s v="Nem"/>
    <s v="Nem"/>
    <s v="Tartalmazhat"/>
    <s v="Tartalmazhat"/>
    <s v="Nem"/>
    <s v="Nem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Nem"/>
    <s v="FINI MINI PÁRIZSI PAN. 10X330G"/>
    <n v="330"/>
    <n v="338"/>
    <s v="5999564521555"/>
    <s v="260*40*200"/>
    <n v="3.3"/>
    <n v="3.5920000000000001"/>
    <s v="5999564522569"/>
    <s v="Karton"/>
    <s v="288*383*126"/>
    <n v="10"/>
    <s v="EU"/>
    <n v="8"/>
    <n v="11"/>
    <n v="88"/>
    <n v="880"/>
    <n v="290.39999999999998"/>
    <n v="339.29599999999999"/>
    <n v="1530"/>
    <s v="1602318010"/>
    <n v="365"/>
  </r>
  <r>
    <x v="70"/>
    <s v="FalniJó! - Baromfiérmék 900g"/>
    <s v="Formázott, készresütött, gyorsfagyasztott, csontokról mechanikusan lefejtett csirkehúsból készült termék"/>
    <s v="Panírozott"/>
    <x v="5"/>
    <x v="0"/>
    <s v="900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BAROMFIÉRMÉK 12X900G"/>
    <n v="900"/>
    <n v="913"/>
    <s v="5999564521456"/>
    <s v="240*120*300"/>
    <n v="10.8"/>
    <n v="11.333"/>
    <s v="5999564522477"/>
    <s v="Karton"/>
    <s v="288*388*276"/>
    <n v="12"/>
    <s v="EU"/>
    <n v="8"/>
    <n v="5"/>
    <n v="40"/>
    <n v="480"/>
    <n v="432"/>
    <n v="476.52"/>
    <n v="1530"/>
    <s v="1602318010"/>
    <n v="270"/>
  </r>
  <r>
    <x v="71"/>
    <s v="Fini Mini - Panírozott Nuggets 375g"/>
    <s v="Panírozott, készresütött, gyorsfagyasztott, darabokból formázott csirke mellhús hozzáadott élelmi rosttal, kalciummal és tengeri sóval"/>
    <s v="Panírozott"/>
    <x v="2"/>
    <x v="0"/>
    <s v="375g"/>
    <s v="Igen"/>
    <s v="Nem"/>
    <s v="Tartalmazhat"/>
    <s v="Nem"/>
    <s v="Nem"/>
    <s v="Tartalmazhat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INI MINI CS.NUGGETS 10X375G"/>
    <n v="375"/>
    <n v="380"/>
    <s v="5999564521098"/>
    <s v="240*65*220"/>
    <n v="3.75"/>
    <n v="3.9750000000000001"/>
    <s v="5999564522095"/>
    <s v="Karton"/>
    <s v="288*383*126"/>
    <n v="10"/>
    <s v="EU"/>
    <n v="8"/>
    <n v="11"/>
    <n v="88"/>
    <n v="880"/>
    <n v="330"/>
    <n v="373"/>
    <n v="1536"/>
    <s v="16023230"/>
    <n v="365"/>
  </r>
  <r>
    <x v="72"/>
    <s v="Fini Mini - Panírozott Dinoszaurusz 800g"/>
    <s v="Panírozott, készresütött, gyorsfagyasztott, darabokból formázott csirke mellhús hozzáadott élelmi rosttal, kalciummal és tengeri sóval"/>
    <s v="Panírozott"/>
    <x v="2"/>
    <x v="0"/>
    <s v="800g"/>
    <s v="Igen"/>
    <s v="Nem"/>
    <s v="Tartalmazhat"/>
    <s v="Nem"/>
    <s v="Nem"/>
    <s v="Tartalmazhat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INI MINI DINOSZAURUSZ 10X800G"/>
    <n v="800"/>
    <n v="813"/>
    <s v="5999564521043"/>
    <s v="240*120*300"/>
    <n v="8"/>
    <n v="8.5069999999999997"/>
    <s v="5999564522040"/>
    <s v="Karton"/>
    <s v="288*388*276"/>
    <n v="10"/>
    <s v="EU"/>
    <n v="8"/>
    <n v="5"/>
    <n v="40"/>
    <n v="400"/>
    <n v="320"/>
    <n v="363.48"/>
    <n v="1530"/>
    <s v="16023230"/>
    <n v="365"/>
  </r>
  <r>
    <x v="73"/>
    <s v="FalniJó! - Fasírtgolyó, csípős 380g"/>
    <s v="Panírozott, készresütött, gyorsfagyasztott, csípős, csontokról mechanikusan lefejtett csirkehúsból készült termék"/>
    <s v="Panírozott"/>
    <x v="5"/>
    <x v="0"/>
    <s v="380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FASÍRTG.CSÍP. 10X380G"/>
    <n v="380"/>
    <n v="388"/>
    <s v="5999564521005"/>
    <s v="100*86*230"/>
    <n v="3.8"/>
    <n v="4.0949999999999998"/>
    <s v="5999564522002"/>
    <s v="Karton"/>
    <s v="288*383*126"/>
    <n v="10"/>
    <s v="EU"/>
    <n v="8"/>
    <n v="11"/>
    <n v="88"/>
    <n v="880"/>
    <n v="334.4"/>
    <n v="383.56"/>
    <n v="1536"/>
    <s v="1602318010"/>
    <n v="365"/>
  </r>
  <r>
    <x v="74"/>
    <s v="Cordon Bleu 500g"/>
    <s v="Panírozott, készresütött, gyorsfagyasztott, pulyka- és csirke melldarabokból formázott hús, hozzáadott vízzel, formázott, hőkezelt, pulyka combsonkával és sajttal töltve"/>
    <s v="Panírozott"/>
    <x v="9"/>
    <x v="0"/>
    <s v="500g"/>
    <s v="Igen"/>
    <s v="Nem"/>
    <s v="Tartalmazhat"/>
    <s v="Nem"/>
    <s v="Nem"/>
    <s v="Igen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Nem"/>
    <s v="Igen"/>
    <s v="CORDON BLEU 8X500G"/>
    <n v="500"/>
    <n v="513"/>
    <s v="5999564521067"/>
    <s v="215*75*190"/>
    <n v="4"/>
    <n v="4.319"/>
    <s v="5999564522064"/>
    <s v="Karton"/>
    <s v="288*383*126"/>
    <n v="8"/>
    <s v="EU"/>
    <n v="8"/>
    <n v="11"/>
    <n v="88"/>
    <n v="704"/>
    <n v="352"/>
    <n v="403.27199999999999"/>
    <n v="1536"/>
    <s v="1602318010"/>
    <n v="270"/>
  </r>
  <r>
    <x v="75"/>
    <s v="Mini Kijev 250g"/>
    <s v="Panírozott, készresütött, gyorsfagyasztott, pulyka és csirke melldarabokból formázott hús, sajtos, fokhagymás és petrezselymes töltelékkel"/>
    <s v="Panírozott"/>
    <x v="9"/>
    <x v="0"/>
    <s v="250g"/>
    <s v="Igen"/>
    <s v="Nem"/>
    <s v="Tartalmazhat"/>
    <s v="Nem"/>
    <s v="Nem"/>
    <s v="Tartalmazhat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Nem"/>
    <s v="Igen"/>
    <s v="MINI KIJEV 12X250G"/>
    <n v="250"/>
    <n v="256"/>
    <s v="5999564521036"/>
    <s v="265*40*210"/>
    <n v="3"/>
    <n v="3.2869999999999999"/>
    <s v="5999564522033"/>
    <s v="Karton"/>
    <s v="288*383*126"/>
    <n v="12"/>
    <s v="EU"/>
    <n v="8"/>
    <n v="11"/>
    <n v="88"/>
    <n v="1056"/>
    <n v="264"/>
    <n v="312.45600000000002"/>
    <n v="1536"/>
    <s v="1602318010"/>
    <n v="270"/>
  </r>
  <r>
    <x v="76"/>
    <s v="FalniJó! - Fasírtgolyó, sajtos 375g"/>
    <s v="Panírozott, készresütött, gyorsfagyasztott, csontokról mechanikusan lefejtett csirkehúsból készült termék, sajttal töltve"/>
    <s v="Panírozott"/>
    <x v="5"/>
    <x v="0"/>
    <s v="375g"/>
    <s v="Igen"/>
    <s v="Nem"/>
    <s v="Tartalmazhat"/>
    <s v="Nem"/>
    <s v="Nem"/>
    <s v="Igen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FALNI JÓ FASÍRT.SAJTOS 10X375G"/>
    <n v="375"/>
    <n v="383"/>
    <s v="5999564521012"/>
    <s v="190*95*220"/>
    <n v="3.75"/>
    <n v="4.0449999999999999"/>
    <s v="5999564522019"/>
    <s v="Karton"/>
    <s v="288*383*126"/>
    <n v="10"/>
    <s v="EU"/>
    <n v="8"/>
    <n v="11"/>
    <n v="88"/>
    <n v="880"/>
    <n v="330"/>
    <n v="379.16"/>
    <n v="1536"/>
    <s v="1602318010"/>
    <n v="270"/>
  </r>
  <r>
    <x v="77"/>
    <s v="FalniJó! - Fasírtgolyó 375g"/>
    <s v="Készresütött, gyorsfagyasztott, csontokról mechanikusan lefejtett csirkehúsból készült termék"/>
    <s v="Panírozott"/>
    <x v="5"/>
    <x v="0"/>
    <s v="375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FASÍRTG. 10X375G"/>
    <n v="375"/>
    <n v="383"/>
    <s v="5999564521029"/>
    <s v="200*95*230"/>
    <n v="3.75"/>
    <n v="4.0449999999999999"/>
    <s v="5999564522026"/>
    <s v="Karton"/>
    <s v="288*383*126"/>
    <n v="10"/>
    <s v="EU"/>
    <n v="8"/>
    <n v="11"/>
    <n v="88"/>
    <n v="880"/>
    <n v="330"/>
    <n v="379.16"/>
    <n v="1536"/>
    <s v="1602311900"/>
    <n v="3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">
  <r>
    <x v="0"/>
    <s v="Füstli - Klasszik 140g"/>
    <s v="Füst ízesítésű pulykavirsli"/>
    <s v="Virsli"/>
    <x v="0"/>
    <s v="Nem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VIRSLI KLASSZIK 40X140G"/>
    <n v="140"/>
    <n v="145"/>
    <s v="5995663909119"/>
    <s v="100*20*180"/>
    <n v="5.6"/>
    <n v="6.0030000000000001"/>
    <s v="5995663940815"/>
    <s v="Kínálókarton"/>
    <s v="186*356*182"/>
    <n v="40"/>
    <s v="EU"/>
    <n v="12"/>
    <n v="5"/>
    <n v="60"/>
    <n v="2400"/>
    <n v="336"/>
    <n v="384.17"/>
    <n v="1060"/>
    <s v="1601009990"/>
    <n v="90"/>
  </r>
  <r>
    <x v="1"/>
    <s v="Füstli - Klasszik 350g"/>
    <s v="Füst ízesítésű pulykavirsli"/>
    <s v="Virsli"/>
    <x v="0"/>
    <s v="Nem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VIRSLI KLASSZIK 20X350G"/>
    <n v="350"/>
    <n v="358"/>
    <s v="5995663909096"/>
    <s v="200*20*180"/>
    <n v="7"/>
    <n v="7.3630000000000004"/>
    <s v="5995663940631"/>
    <s v="Kínálókarton"/>
    <s v="186*356*182"/>
    <n v="20"/>
    <s v="EU"/>
    <n v="12"/>
    <n v="5"/>
    <n v="60"/>
    <n v="1200"/>
    <n v="420"/>
    <n v="464.98"/>
    <n v="1060"/>
    <s v="1601009990"/>
    <n v="90"/>
  </r>
  <r>
    <x v="2"/>
    <s v="Füstli - Klasszik 280g"/>
    <s v="Füst ízesítésű pulykavirsli"/>
    <s v="Virsli"/>
    <x v="0"/>
    <s v="Nem"/>
    <s v="28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VIRSLI KLASSZIK20X280G"/>
    <n v="280"/>
    <n v="288"/>
    <s v="5995663968673"/>
    <s v="200*20*180"/>
    <n v="5.6"/>
    <n v="5.9630000000000001"/>
    <s v="5995663968680"/>
    <s v="Kínálókarton"/>
    <s v="186*356*182"/>
    <n v="20"/>
    <s v="EU"/>
    <n v="12"/>
    <n v="5"/>
    <n v="60"/>
    <n v="1200"/>
    <n v="336"/>
    <n v="380.98"/>
    <n v="1060"/>
    <s v="1601009990"/>
    <n v="90"/>
  </r>
  <r>
    <x v="3"/>
    <s v="Füstli - Csípős, Jalapeno paprikával 140g"/>
    <s v="Főtt, füst ízesítésű és csípős, pulykahúsból és csontokról mechanikusan lefejtett pulykahúsból készült termék, Jalapeno paprikával"/>
    <s v="Egyéb"/>
    <x v="0"/>
    <s v="Nem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CSÍPŐS 20X140G"/>
    <n v="140"/>
    <n v="145"/>
    <s v="5995663969397"/>
    <s v="100*20*180"/>
    <n v="2.8"/>
    <n v="3.0139999999999998"/>
    <s v="5995663969403"/>
    <s v="Kínálókarton"/>
    <s v="182*192*174"/>
    <n v="20"/>
    <s v="EU"/>
    <n v="24"/>
    <n v="5"/>
    <n v="120"/>
    <n v="2400"/>
    <n v="336"/>
    <n v="384.82"/>
    <n v="1020"/>
    <s v="1601009990"/>
    <n v="90"/>
  </r>
  <r>
    <x v="4"/>
    <s v="Füstli - Csípős, Jalapeno paprikával 350g"/>
    <s v="Főtt, füst ízesítésű és csípős, pulykahúsból és csontokról mechanikusan lefejtett pulykahúsból készült termék, Jalapeno paprikával"/>
    <s v="Egyéb"/>
    <x v="0"/>
    <s v="Nem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CSÍPŐS 10X350G"/>
    <n v="350"/>
    <n v="358"/>
    <s v="5995663969410"/>
    <s v="200*20*180"/>
    <n v="3.5"/>
    <n v="3.694"/>
    <s v="5995663969427"/>
    <s v="Kínálókarton"/>
    <s v="182*192*174"/>
    <n v="10"/>
    <s v="EU"/>
    <n v="24"/>
    <n v="5"/>
    <n v="120"/>
    <n v="1200"/>
    <n v="420"/>
    <n v="466.42"/>
    <n v="1020"/>
    <s v="1601009990"/>
    <n v="90"/>
  </r>
  <r>
    <x v="5"/>
    <s v="Füstli - Ínyenc 140g"/>
    <s v="Főtt, füst ízesítésű és borsos-fokhagymás fűszerezésű, pulykahúsból és csontokról mechanikusan lefejtett pulykahúsból készült termék"/>
    <s v="Egyéb"/>
    <x v="0"/>
    <s v="Nem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ÍNYENC 20X140G"/>
    <n v="140"/>
    <n v="145"/>
    <s v="5995663969434"/>
    <s v="100*20*180"/>
    <n v="2.8"/>
    <n v="3.0139999999999998"/>
    <s v="5995663969441"/>
    <s v="Kínálókarton"/>
    <s v="182*192*174"/>
    <n v="20"/>
    <s v="EU"/>
    <n v="24"/>
    <n v="5"/>
    <n v="120"/>
    <n v="2400"/>
    <n v="336"/>
    <n v="384.82"/>
    <n v="1020"/>
    <s v="1601009990"/>
    <n v="90"/>
  </r>
  <r>
    <x v="6"/>
    <s v="Füstli - Ínyenc 350g"/>
    <s v="Főtt, füst ízesítésű és borsos-fokhagymás fűszerezésű, pulykahúsból és csontokról mechanikusan lefejtett pulykahúsból készült termék"/>
    <s v="Egyéb"/>
    <x v="0"/>
    <s v="Nem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ÍNYENC 10X350G"/>
    <n v="350"/>
    <n v="358"/>
    <s v="5995663969458"/>
    <s v="200*20*180"/>
    <n v="3.5"/>
    <n v="3.694"/>
    <s v="5995663969465"/>
    <s v="Kínálókarton"/>
    <s v="182*192*174"/>
    <n v="10"/>
    <s v="EU"/>
    <n v="24"/>
    <n v="5"/>
    <n v="120"/>
    <n v="1200"/>
    <n v="420"/>
    <n v="466.42"/>
    <n v="1020"/>
    <s v="1601009990"/>
    <n v="90"/>
  </r>
  <r>
    <x v="7"/>
    <s v="Füstli - BBQ 140g"/>
    <s v="Főtt, füst ízesítésű és paradicsomos fűszerezésű, pulykahúsból és csontokról mechanikusan lefejtett pulykahúsból készült termék, hozzáadott sertésfehérjével"/>
    <s v="Egyéb"/>
    <x v="0"/>
    <s v="Nem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GRILL BBQ 20X140G"/>
    <n v="140"/>
    <n v="145"/>
    <s v="5995663969113"/>
    <s v="100*20*180"/>
    <n v="2.8"/>
    <n v="3.0139999999999998"/>
    <s v="5995663969120"/>
    <s v="Kínálókarton"/>
    <s v="182*192*174"/>
    <n v="20"/>
    <s v="EU"/>
    <n v="24"/>
    <n v="5"/>
    <n v="120"/>
    <n v="2400"/>
    <n v="336"/>
    <n v="384.82"/>
    <n v="1020"/>
    <s v="1601009990"/>
    <n v="90"/>
  </r>
  <r>
    <x v="8"/>
    <s v="Füstli - BBQ 350g"/>
    <s v="Főtt, füst ízesítésű és paradicsomos fűszerezésű, pulykahúsból és csontokról mechanikusan lefejtett pulykahúsból készült termék, hozzáadott sertésfehérjével"/>
    <s v="Egyéb"/>
    <x v="0"/>
    <s v="Nem"/>
    <s v="35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GRILL BBQ 10X350G"/>
    <n v="350"/>
    <n v="358"/>
    <s v="5995663969137"/>
    <s v="200*20*180"/>
    <n v="3.5"/>
    <n v="3.694"/>
    <s v="5995663969144"/>
    <s v="Kínálókarton"/>
    <s v="182*192*174"/>
    <n v="10"/>
    <s v="EU"/>
    <n v="24"/>
    <n v="5"/>
    <n v="120"/>
    <n v="1200"/>
    <n v="420"/>
    <n v="466.42"/>
    <n v="1020"/>
    <s v="1601009990"/>
    <n v="90"/>
  </r>
  <r>
    <x v="9"/>
    <s v="Füstli - Sajtos 140g"/>
    <s v="Főtt, füst ízesítésű, pulykahúsból és csontokról mechanikusan lefejtett pulykahúsból készült termék, sajttal"/>
    <s v="Egyéb"/>
    <x v="0"/>
    <s v="Nem"/>
    <s v="14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 SAJTOS 20X140G"/>
    <n v="140"/>
    <n v="145"/>
    <s v="5995663969472"/>
    <s v="100*20*180"/>
    <n v="2.8"/>
    <n v="3.0139999999999998"/>
    <s v="5995663969489"/>
    <s v="Kínálókarton"/>
    <s v="182*192*174"/>
    <n v="20"/>
    <s v="EU"/>
    <n v="24"/>
    <n v="5"/>
    <n v="120"/>
    <n v="2400"/>
    <n v="336"/>
    <n v="384.82"/>
    <n v="1020"/>
    <s v="1601009990"/>
    <n v="90"/>
  </r>
  <r>
    <x v="10"/>
    <s v="Füstli - Sajtos 350g"/>
    <s v="Főtt, füst ízesítésű, pulykahúsból és csontokról mechanikusan lefejtett pulykahúsból készült termék, sajttal"/>
    <s v="Egyéb"/>
    <x v="0"/>
    <s v="Nem"/>
    <s v="35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 SAJTOS 10X350G"/>
    <n v="350"/>
    <n v="358"/>
    <s v="5995663969496"/>
    <s v="200*20*180"/>
    <n v="3.5"/>
    <n v="3.6960000000000002"/>
    <s v="5995663969502"/>
    <s v="Kínálókarton"/>
    <s v="182*192*174"/>
    <n v="10"/>
    <s v="EU"/>
    <n v="24"/>
    <n v="5"/>
    <n v="120"/>
    <n v="1200"/>
    <n v="420"/>
    <n v="466.72"/>
    <n v="1020"/>
    <s v="1601009990"/>
    <n v="90"/>
  </r>
  <r>
    <x v="11"/>
    <s v="Füstli - Sajtos 280g"/>
    <s v="Főtt, füst ízesítésű, pulykahúsból és csontokról mechanikusan lefejtett pulykahúsból készült termék, sajttal"/>
    <s v="Egyéb"/>
    <x v="0"/>
    <s v="Nem"/>
    <s v="28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 SAJTOS 20X280G"/>
    <n v="280"/>
    <n v="288"/>
    <s v="5995663969519"/>
    <s v="200*20*180"/>
    <n v="5.6"/>
    <n v="5.9630000000000001"/>
    <s v="5995663969526"/>
    <s v="Kínálókarton"/>
    <s v="186*356*182"/>
    <n v="20"/>
    <s v="EU"/>
    <n v="12"/>
    <n v="5"/>
    <n v="60"/>
    <n v="1200"/>
    <n v="336"/>
    <n v="380.98"/>
    <n v="1060"/>
    <s v="1601009990"/>
    <n v="90"/>
  </r>
  <r>
    <x v="12"/>
    <s v="Fini Mini &amp;Go - Pulykavirsli 140g"/>
    <s v="Mini pulykavirsli hozzáadott vitaminokkal és kalciummal, védőgázas csomagolásban"/>
    <s v="Virsli"/>
    <x v="1"/>
    <s v="Nem"/>
    <s v="140g"/>
    <s v="Nem"/>
    <s v="Nem"/>
    <s v="Nem"/>
    <s v="Nem"/>
    <s v="Nem"/>
    <s v="Tartalmazhat"/>
    <s v="Nem"/>
    <s v="Nem"/>
    <s v="Nem"/>
    <s v="Nem"/>
    <s v="Nem"/>
    <s v="Nem"/>
    <s v="Nem"/>
    <s v="Nem"/>
    <s v="Igen"/>
    <s v="Igen"/>
    <s v="Nem"/>
    <s v="Nem"/>
    <s v="Nem"/>
    <s v="Nem"/>
    <s v="Nem"/>
    <s v="Nem"/>
    <s v="Nem"/>
    <s v="Nem"/>
    <s v="Nem"/>
    <s v="Igen"/>
    <s v="Nem"/>
    <s v="Nem"/>
    <s v="Nem"/>
    <s v="FINI MINI&amp;GO VIRSLI 6X140G"/>
    <n v="140"/>
    <n v="158"/>
    <s v="5995663967959"/>
    <s v="100*100*82"/>
    <n v="0.84"/>
    <n v="1.161"/>
    <s v="5995663967966"/>
    <s v="Kínálókarton"/>
    <s v="210*309*135"/>
    <n v="6"/>
    <s v="EU"/>
    <n v="12"/>
    <n v="7"/>
    <n v="84"/>
    <n v="504"/>
    <n v="70.56"/>
    <n v="120.724"/>
    <n v="1089"/>
    <s v="1601009990"/>
    <n v="30"/>
  </r>
  <r>
    <x v="13"/>
    <s v="Fini Mini - Pulykavirsli 140g"/>
    <s v="Mini pulykavirsli hozzáadott vitaminokkal és kalciummal, védőgázas csomagolásban"/>
    <s v="Virsli"/>
    <x v="2"/>
    <s v="Nem"/>
    <s v="140g"/>
    <s v="Nem"/>
    <s v="Nem"/>
    <s v="Nem"/>
    <s v="Nem"/>
    <s v="Nem"/>
    <s v="Tartalmazhat"/>
    <s v="Nem"/>
    <s v="Nem"/>
    <s v="Nem"/>
    <s v="Nem"/>
    <s v="Nem"/>
    <s v="Nem"/>
    <s v="Nem"/>
    <s v="Nem"/>
    <s v="Igen"/>
    <s v="Igen"/>
    <s v="Nem"/>
    <s v="Nem"/>
    <s v="Nem"/>
    <s v="Nem"/>
    <s v="Nem"/>
    <s v="Nem"/>
    <s v="Nem"/>
    <s v="Nem"/>
    <s v="Nem"/>
    <s v="Igen"/>
    <s v="Nem"/>
    <s v="Nem"/>
    <s v="Nem"/>
    <s v="FINI MINI VIRSLI 10X140G"/>
    <n v="140"/>
    <n v="149"/>
    <s v="5995663947586"/>
    <s v="120*15*180"/>
    <n v="1.4"/>
    <n v="1.59"/>
    <s v="5995663947593"/>
    <s v="Kínálókarton"/>
    <s v="128*223*188"/>
    <n v="10"/>
    <s v="EU"/>
    <n v="32"/>
    <n v="6"/>
    <n v="192"/>
    <n v="1920"/>
    <n v="268.79999999999995"/>
    <n v="328.48"/>
    <n v="1278"/>
    <s v="1601009990"/>
    <n v="30"/>
  </r>
  <r>
    <x v="14"/>
    <s v="Snacki &amp; Go - füst ízesítésű 140g"/>
    <s v="Füst ízesítésű, csontokról mechanikusan lefejtett pulykahúsból készült termék, védőgázas csomagolásban"/>
    <s v="Egyéb"/>
    <x v="3"/>
    <s v="Nem"/>
    <s v="14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SNACKI&amp;GO FÜSTÍZ 6X140G"/>
    <n v="140"/>
    <n v="158"/>
    <s v="5995663969175"/>
    <s v="100*100*72"/>
    <n v="0.84"/>
    <n v="1.1160000000000001"/>
    <s v="5995663969182"/>
    <s v="Kínálókarton"/>
    <s v="206*305*95"/>
    <n v="6"/>
    <s v="EU"/>
    <n v="11"/>
    <n v="7"/>
    <n v="77"/>
    <n v="462"/>
    <n v="64.679999999999993"/>
    <n v="109.13200000000001"/>
    <n v="815"/>
    <s v="16010099"/>
    <n v="30"/>
  </r>
  <r>
    <x v="15"/>
    <s v="Füstli - Snacki 160g"/>
    <s v="Főtt, füst ízesítésű, csontokról mechanikusan lefejtett pulykahúsból készült termék, védőgázas csomagolásban"/>
    <s v="Egyéb"/>
    <x v="0"/>
    <s v="Nem"/>
    <s v="160g"/>
    <s v="Nem"/>
    <s v="Nem"/>
    <s v="Nem"/>
    <s v="Nem"/>
    <s v="Nem"/>
    <s v="Nem"/>
    <s v="Nem"/>
    <s v="Nem"/>
    <s v="Nem"/>
    <s v="Igen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SNACKI 9X160G"/>
    <n v="160"/>
    <n v="169"/>
    <s v="5995663969533"/>
    <s v="120*15*180"/>
    <n v="1.44"/>
    <n v="1.621"/>
    <s v="5995663969540"/>
    <m/>
    <s v="127*222*187"/>
    <n v="9"/>
    <s v="EU"/>
    <n v="32"/>
    <n v="6"/>
    <n v="192"/>
    <n v="1728"/>
    <n v="276.48"/>
    <n v="334.43200000000002"/>
    <n v="1272"/>
    <s v="1601009990"/>
    <n v="40"/>
  </r>
  <r>
    <x v="16"/>
    <s v="Snacki &amp; Go - füst ízesítésű, sajtos 140g"/>
    <s v="Füst ízesítésű, csontokról mechanikusan lefejtett pulykahúsból készült termék sajttal, védőgázas csomagolásban"/>
    <s v="Egyéb"/>
    <x v="3"/>
    <s v="Nem"/>
    <s v="140g"/>
    <s v="Nem"/>
    <s v="Nem"/>
    <s v="Nem"/>
    <s v="Nem"/>
    <s v="Nem"/>
    <s v="Nem"/>
    <s v="Igen"/>
    <s v="Nem"/>
    <s v="Nem"/>
    <s v="Igen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SNACKI&amp;GO SAJTOS 6X140G"/>
    <n v="140"/>
    <n v="158"/>
    <s v="5995663969199"/>
    <s v="100*100*72"/>
    <n v="0.84"/>
    <n v="1.1160000000000001"/>
    <s v="5995663969205"/>
    <s v="Kínálókarton"/>
    <s v="206*305*95"/>
    <n v="6"/>
    <s v="EU"/>
    <n v="11"/>
    <n v="7"/>
    <n v="77"/>
    <n v="462"/>
    <n v="64.679999999999993"/>
    <n v="109.13200000000001"/>
    <n v="815"/>
    <s v="1601009990"/>
    <n v="30"/>
  </r>
  <r>
    <x v="17"/>
    <s v="Fitt virsli 230g"/>
    <s v="FITT Csirkevirsli 15% Cserpes Sajtműhelyben készült laktózmentes natúr joghurttal, csökkentett zsírtartalommal"/>
    <s v="Virsli"/>
    <x v="4"/>
    <s v="Nem"/>
    <s v="23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ITT VIRSLI 20X230G"/>
    <n v="230"/>
    <n v="238"/>
    <s v="5995663932902"/>
    <s v="200*20*180"/>
    <n v="4.5999999999999996"/>
    <n v="4.9279999999999999"/>
    <s v="5995663932919"/>
    <s v="Kínálókarton"/>
    <s v="156*386*197"/>
    <n v="20"/>
    <s v="EU"/>
    <n v="15"/>
    <n v="6"/>
    <n v="90"/>
    <n v="1800"/>
    <n v="413.99999999999994"/>
    <n v="466.72"/>
    <n v="1332"/>
    <s v="1601009900"/>
    <n v="30"/>
  </r>
  <r>
    <x v="18"/>
    <s v="FalniJó! - Hot Dog füst ízesítésű 140g"/>
    <s v="Főtt, füst ízesítésű, csontokról mechanikusan lefejtett baromfihúsból készült termék"/>
    <s v="Egyéb"/>
    <x v="5"/>
    <s v="Nem"/>
    <s v="14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20X140G"/>
    <n v="140"/>
    <n v="145"/>
    <s v="5995663968475"/>
    <s v="100*20*180"/>
    <n v="2.8"/>
    <n v="3.0430000000000001"/>
    <s v="5995663968888"/>
    <m/>
    <s v="218*288*121"/>
    <n v="20"/>
    <s v="EU"/>
    <n v="12.222222"/>
    <n v="9"/>
    <n v="110"/>
    <n v="2200"/>
    <n v="308"/>
    <n v="357.93"/>
    <n v="1310"/>
    <s v="1601009990"/>
    <n v="90"/>
  </r>
  <r>
    <x v="19"/>
    <s v="FalniJó! - Hot Dog füst ízesítésű 350g"/>
    <s v="Főtt, füst ízesítésű, csontokról mechanikusan lefejtett baromfihúsból készült termék"/>
    <s v="Egyéb"/>
    <x v="5"/>
    <s v="Nem"/>
    <s v="35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16X350G"/>
    <n v="350"/>
    <n v="358"/>
    <s v="5995663968338"/>
    <s v="200*20*180"/>
    <n v="5.6"/>
    <n v="6.0220000000000002"/>
    <s v="5995663968345"/>
    <m/>
    <s v="193*393*156"/>
    <n v="16"/>
    <s v="EU"/>
    <n v="12"/>
    <n v="7"/>
    <n v="84"/>
    <n v="1344"/>
    <n v="470.4"/>
    <n v="528.99800000000005"/>
    <n v="1242"/>
    <s v="1601009990"/>
    <n v="90"/>
  </r>
  <r>
    <x v="20"/>
    <s v="FalniJó! - Hot Dog füst ízesítésű 280g"/>
    <s v="Főtt, füst ízesítésű, csontokról mechanikusan lefejtett baromfihúsból készült termék"/>
    <s v="Egyéb"/>
    <x v="5"/>
    <s v="Nem"/>
    <s v="2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FÜSTÍZ 20X280G"/>
    <n v="280"/>
    <n v="288"/>
    <s v="5995663968086"/>
    <s v="200*20*180"/>
    <n v="5.6"/>
    <n v="5.9630000000000001"/>
    <s v="5995663968093"/>
    <m/>
    <s v="186*356*182"/>
    <n v="20"/>
    <s v="EU"/>
    <n v="12"/>
    <n v="5"/>
    <n v="60"/>
    <n v="1200"/>
    <n v="336"/>
    <n v="380.98"/>
    <n v="1060"/>
    <s v="1601009900"/>
    <n v="90"/>
  </r>
  <r>
    <x v="21"/>
    <s v="FalniJó! - Hot Dog füst ízesítésű 700g"/>
    <s v="Főtt, füst ízesítésű, csontokról mechanikusan lefejtett baromfihúsból készült termék"/>
    <s v="Egyéb"/>
    <x v="5"/>
    <s v="Nem"/>
    <s v="7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JHOTDOG FÜSTÍZESÍTÉSŰ 10X700G"/>
    <n v="700"/>
    <n v="708"/>
    <s v="5995663969823"/>
    <s v="200*40*180"/>
    <n v="7"/>
    <n v="7.2830000000000004"/>
    <s v="5995663969830"/>
    <m/>
    <s v="186*356*182"/>
    <n v="10"/>
    <s v="EU"/>
    <n v="12"/>
    <n v="5"/>
    <n v="60"/>
    <n v="600"/>
    <n v="420"/>
    <n v="460.18"/>
    <n v="1060"/>
    <s v="1601009900"/>
    <n v="60"/>
  </r>
  <r>
    <x v="22"/>
    <s v="FalniJó! - Hot Dog sajtos 140g"/>
    <s v="Főtt, füst ízesítésű, csontokról mechanikusan lefejtett baromfihúsból készült termék sajttal"/>
    <s v="Egyéb"/>
    <x v="5"/>
    <s v="Nem"/>
    <s v="14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Igen"/>
    <s v="Nem"/>
    <s v="Igen"/>
    <s v="FALNI JÓ HOTDOG SAJTOS 20X140G"/>
    <n v="140"/>
    <n v="145"/>
    <s v="5995663968352"/>
    <s v="100*20*180"/>
    <n v="2.8"/>
    <n v="3.0430000000000001"/>
    <s v="5995663968369"/>
    <m/>
    <s v="218*288*121"/>
    <n v="20"/>
    <s v="EU"/>
    <n v="11"/>
    <n v="10"/>
    <n v="110"/>
    <n v="2200"/>
    <n v="308"/>
    <n v="357.93"/>
    <n v="1310"/>
    <s v="1601009990"/>
    <n v="90"/>
  </r>
  <r>
    <x v="23"/>
    <s v="FalniJó! - Hot Dog sajtos 280g"/>
    <s v="Főtt, füst ízesítésű, csontokról mechanikusan lefejtett baromfihúsból készült termék sajttal"/>
    <s v="Egyéb"/>
    <x v="5"/>
    <s v="Nem"/>
    <s v="28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Igen"/>
    <s v="Nem"/>
    <s v="Igen"/>
    <s v="FALNI JÓ HOTDOG SAJTOS 20X280G"/>
    <n v="280"/>
    <n v="288"/>
    <s v="5995663968109"/>
    <s v="200*20*180"/>
    <n v="5.6"/>
    <n v="5.9630000000000001"/>
    <s v="5995663968116"/>
    <m/>
    <s v="186*356*182"/>
    <n v="20"/>
    <s v="EU"/>
    <n v="12"/>
    <n v="5"/>
    <n v="60"/>
    <n v="1200"/>
    <n v="336"/>
    <n v="380.98"/>
    <n v="1060"/>
    <s v="1601009900"/>
    <n v="90"/>
  </r>
  <r>
    <x v="24"/>
    <s v="FalniJó! - Hot Dog csípős 140g"/>
    <s v="Főtt, füst ízesítésű és csípős, csontokról mechanikusan lefejtett baromfihúsból készült termék Jalapeno paprikával és kaliforniai paprikával"/>
    <s v="Egyéb"/>
    <x v="5"/>
    <s v="Nem"/>
    <s v="14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Igen"/>
    <s v="FALNI JÓ HOTDOG CSÍPŐS 20X140G"/>
    <n v="140"/>
    <n v="145"/>
    <s v="5995663968376"/>
    <s v="100*20*180"/>
    <n v="2.8"/>
    <n v="3.0430000000000001"/>
    <s v="5995663968383"/>
    <m/>
    <s v="218*288*121"/>
    <n v="20"/>
    <s v="EU"/>
    <n v="11"/>
    <n v="10"/>
    <n v="110"/>
    <n v="2200"/>
    <n v="308"/>
    <n v="357.93"/>
    <n v="1310"/>
    <s v="1601009990"/>
    <n v="90"/>
  </r>
  <r>
    <x v="25"/>
    <s v="Füstli - Bécsi ínyenc pulykavirsli 360g"/>
    <s v="Folyékony füsttel füstölt pulykavirsli védőgázas csomagolásban"/>
    <s v="Virsli"/>
    <x v="0"/>
    <s v="Nem"/>
    <s v="36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 BÉCSI VIRSLI 6X360G"/>
    <n v="360"/>
    <n v="378"/>
    <s v="5995663947425"/>
    <s v="175*40*240"/>
    <n v="2.16"/>
    <n v="2.42"/>
    <s v="5995663949498"/>
    <s v="Karton"/>
    <s v="177*212*249"/>
    <n v="6"/>
    <s v="EU"/>
    <n v="22"/>
    <n v="4"/>
    <n v="88"/>
    <n v="528"/>
    <n v="190.08"/>
    <n v="236.16"/>
    <n v="1146"/>
    <s v="1601009990"/>
    <n v="40"/>
  </r>
  <r>
    <x v="26"/>
    <s v="Füstlizer - Pulykapárizsi, füst ízesítésű 2200g"/>
    <s v="Füst ízesítésű pulykapárizsi, nem ehető műbélben"/>
    <s v="Párizsi"/>
    <x v="6"/>
    <s v="Igen"/>
    <s v="22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FÜSTÍZ 3X2,2KG"/>
    <n v="2200"/>
    <n v="2217"/>
    <s v="5995663967997"/>
    <s v="92*92*385"/>
    <n v="6.6"/>
    <n v="6.9189999999999996"/>
    <s v="5995663968000"/>
    <s v="Karton"/>
    <s v="288*403*111"/>
    <n v="3"/>
    <s v="EU"/>
    <n v="8"/>
    <n v="8"/>
    <n v="64"/>
    <n v="192"/>
    <n v="422.4"/>
    <n v="466.01600000000002"/>
    <n v="1181"/>
    <s v="1601009990"/>
    <n v="75"/>
  </r>
  <r>
    <x v="27"/>
    <s v="Füstlizer - Pulykapárizsi, füst ízesítésű 400g"/>
    <s v="Füst ízesítésű pulykapárizsi, nem ehető műbélben"/>
    <s v="Párizsi"/>
    <x v="6"/>
    <s v="Nem"/>
    <s v="4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FÜSTÍZ 8X400G"/>
    <n v="400"/>
    <n v="407"/>
    <s v="5995663968192"/>
    <s v="65*65*170"/>
    <n v="3.2"/>
    <n v="3.3780000000000001"/>
    <s v="5995663968208"/>
    <s v="Karton"/>
    <s v="200*263*121"/>
    <n v="8"/>
    <s v="EU"/>
    <n v="18"/>
    <n v="10"/>
    <n v="180"/>
    <n v="1440"/>
    <n v="576"/>
    <n v="631.24"/>
    <n v="1360"/>
    <s v="1601009990"/>
    <n v="75"/>
  </r>
  <r>
    <x v="28"/>
    <s v="Füstlizer - Pulykapárizsi, füst ízesítésű, sajtos 2200g"/>
    <s v="Füst ízesítésű pulykapárizsi sajttal, nem ehető műbélben"/>
    <s v="Párizsi"/>
    <x v="6"/>
    <s v="Igen"/>
    <s v="22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ZER PU.PÁ SAJTOS 3X2,2KG"/>
    <n v="2200"/>
    <n v="2217"/>
    <s v="5995663968017"/>
    <s v="92*92*385"/>
    <n v="6.6"/>
    <n v="6.9189999999999996"/>
    <s v="5995663968024"/>
    <s v="Karton"/>
    <s v="288*403*111"/>
    <n v="3"/>
    <s v="EU"/>
    <n v="8"/>
    <n v="8"/>
    <n v="64"/>
    <n v="192"/>
    <n v="422.4"/>
    <n v="466.01600000000002"/>
    <n v="1181"/>
    <s v="1601009990"/>
    <n v="75"/>
  </r>
  <r>
    <x v="29"/>
    <s v="Füstlizer - Pulykapárizsi, füst ízesítésű, sajtos 400g"/>
    <s v="Füst ízesítésű pulykapárizsi sajttal, nem ehető műbélben"/>
    <s v="Párizsi"/>
    <x v="6"/>
    <s v="Nem"/>
    <s v="4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ZER PU.PÁ SAJTOS 8X400G"/>
    <n v="400"/>
    <n v="407"/>
    <s v="5995663968291"/>
    <s v="65*65*170"/>
    <n v="3.2"/>
    <n v="3.3780000000000001"/>
    <s v="5995663968307"/>
    <s v="Karton"/>
    <s v="200*263*121"/>
    <n v="8"/>
    <s v="EU"/>
    <n v="18"/>
    <n v="10"/>
    <n v="180"/>
    <n v="1440"/>
    <n v="576"/>
    <n v="631.24"/>
    <n v="1360"/>
    <s v="1601009990"/>
    <n v="75"/>
  </r>
  <r>
    <x v="30"/>
    <s v="Füstlizer - Pulykapárizsi, füst ízesítésű, laktózmentes sajtos 400g"/>
    <s v="Füst ízesítésű pulykapárizsi laktózmentes sajttal, nem ehető műbélben"/>
    <s v="Párizsi"/>
    <x v="6"/>
    <s v="Nem"/>
    <s v="40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ZER PU.PÁ LM.SAJT 8X400G"/>
    <n v="400"/>
    <n v="407"/>
    <s v="5995663968123"/>
    <s v="65*65*170"/>
    <n v="3.2"/>
    <n v="3.3780000000000001"/>
    <s v="5995663968130"/>
    <s v="Karton"/>
    <s v="200*263*121"/>
    <n v="8"/>
    <s v="EU"/>
    <n v="18"/>
    <n v="10"/>
    <n v="180"/>
    <n v="1440"/>
    <n v="576"/>
    <n v="631.24"/>
    <n v="1360"/>
    <s v="1601009990"/>
    <n v="75"/>
  </r>
  <r>
    <x v="31"/>
    <s v="Füstlizer - Snidlinges 2000g"/>
    <s v="Főtt, hagymás ízesítésű, csontokról mechanikusan lefejtett pulykahúsból készült termék snidlinggel, nem ehető műbélben"/>
    <s v="Egyéb"/>
    <x v="6"/>
    <s v="Igen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SNIDLINGES 2X2KG"/>
    <n v="2000"/>
    <n v="2015"/>
    <s v="5995663969250"/>
    <s v="92*92*385"/>
    <n v="4"/>
    <n v="4.2009999999999996"/>
    <s v="5995663969267"/>
    <s v="Karton"/>
    <s v="218*398*116"/>
    <n v="2"/>
    <s v="EU"/>
    <n v="10"/>
    <n v="8"/>
    <n v="80"/>
    <n v="160"/>
    <n v="320"/>
    <n v="359.28"/>
    <n v="1078"/>
    <s v="1601009990"/>
    <n v="60"/>
  </r>
  <r>
    <x v="32"/>
    <s v="Falni Jó! Csemege 300g"/>
    <s v="Főtt, csontokról mechanikusan lefejtett baromfihúsból készült termék, nem ehető műbélben"/>
    <s v="Csemege"/>
    <x v="5"/>
    <s v="Nem"/>
    <s v="3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 10X300G"/>
    <n v="300"/>
    <n v="306"/>
    <s v="5995663968482"/>
    <s v="62*62*160"/>
    <n v="3"/>
    <n v="3.1819999999999999"/>
    <s v="5995663968864"/>
    <m/>
    <s v="200*263*121"/>
    <n v="10"/>
    <s v="EU"/>
    <n v="18"/>
    <n v="10"/>
    <n v="180"/>
    <n v="1800"/>
    <n v="540"/>
    <n v="595.96"/>
    <n v="1360"/>
    <s v="1601009990"/>
    <n v="75"/>
  </r>
  <r>
    <x v="33"/>
    <s v="Falni Jó! Csemege 2000g"/>
    <s v="Főtt, csontokról mechanikusan lefejtett baromfihúsból készült termék, nem ehető műbélben"/>
    <s v="Csemege"/>
    <x v="5"/>
    <s v="Igen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 3X2000G"/>
    <n v="2000"/>
    <n v="2015"/>
    <s v="5995663968390"/>
    <s v="89*89*410"/>
    <n v="6"/>
    <n v="6.2430000000000003"/>
    <s v="5995663968406"/>
    <s v="Karton"/>
    <s v="278*388*106"/>
    <n v="3"/>
    <s v="EU"/>
    <n v="8"/>
    <n v="8"/>
    <n v="64"/>
    <n v="192"/>
    <n v="384"/>
    <n v="422.68200000000002"/>
    <n v="998"/>
    <s v="1601009990"/>
    <n v="75"/>
  </r>
  <r>
    <x v="34"/>
    <s v="Füstlizer - Csípős, Jalapeno paprikával 2000g"/>
    <s v="Főtt, csípős, csontokról mechanikusan lefejtett pulykahúsból készült termék Jalapeno paprikával, nem ehető műbélben"/>
    <s v="Egyéb"/>
    <x v="6"/>
    <s v="Igen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CSÍPŐS 2X2KG"/>
    <n v="2000"/>
    <n v="2015"/>
    <s v="5995663969311"/>
    <s v="92*92*385"/>
    <n v="4"/>
    <n v="4.2009999999999996"/>
    <s v="5995663969328"/>
    <s v="Karton"/>
    <s v="218*398*116"/>
    <n v="2"/>
    <s v="EU"/>
    <n v="10"/>
    <n v="8"/>
    <n v="80"/>
    <n v="160"/>
    <n v="320"/>
    <n v="359.28"/>
    <n v="1078"/>
    <s v="1601009990"/>
    <n v="75"/>
  </r>
  <r>
    <x v="35"/>
    <s v="Füstlizer - Sajtos tavaszi rolád 400g"/>
    <s v="Főtt, pulykahúsból és csontokról mechanikusan lefejtett pulykahúsból készült termék, zöldségfélékkel és sajttal, nem ehető műbélben"/>
    <s v="Rolád"/>
    <x v="6"/>
    <s v="Nem"/>
    <s v="400g"/>
    <s v="Nem"/>
    <s v="Nem"/>
    <s v="Nem"/>
    <s v="Nem"/>
    <s v="Nem"/>
    <s v="Igen"/>
    <s v="Igen"/>
    <s v="Nem"/>
    <s v="Igen"/>
    <s v="Nem"/>
    <s v="Nem"/>
    <s v="Nem"/>
    <s v="Nem"/>
    <s v="Nem"/>
    <s v="Igen"/>
    <s v="Nem"/>
    <s v="Nem"/>
    <s v="Nem"/>
    <s v="Nem"/>
    <s v="Nem"/>
    <s v="Nem"/>
    <s v="Nem"/>
    <s v="Nem"/>
    <s v="Nem"/>
    <s v="Nem"/>
    <s v="Igen"/>
    <s v="Nem"/>
    <s v="Nem"/>
    <s v="Igen"/>
    <s v="FÜSTLIZER S.T.PU.ROLÁD 8X400G"/>
    <n v="400"/>
    <n v="407"/>
    <s v="5995663950913"/>
    <s v="65*65*170"/>
    <n v="3.2"/>
    <n v="3.37"/>
    <s v="5995663950920"/>
    <s v="Karton"/>
    <s v="200*263*121"/>
    <n v="8"/>
    <s v="EU"/>
    <n v="18"/>
    <n v="10"/>
    <n v="180"/>
    <n v="1440"/>
    <n v="576"/>
    <n v="629.79999999999995"/>
    <n v="1360"/>
    <s v="1601009990"/>
    <n v="60"/>
  </r>
  <r>
    <x v="36"/>
    <s v="Füstlizer Sajtos tavaszi rolád 2000g"/>
    <s v="Főtt, pulykahúsból és csontokról mechanikusan lefejtett pulykahúsból készült termék, zöldségfélékkel és sajttal, nem ehető műbélben"/>
    <s v="Rolád"/>
    <x v="6"/>
    <s v="Igen"/>
    <s v="2000g"/>
    <s v="Nem"/>
    <s v="Nem"/>
    <s v="Nem"/>
    <s v="Nem"/>
    <s v="Nem"/>
    <s v="Nem"/>
    <s v="Igen"/>
    <s v="Nem"/>
    <s v="Igen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FÜSTLIZER S.T.PU.ROLÁD 2x2000G"/>
    <n v="2000"/>
    <n v="2015"/>
    <s v="5995663915608"/>
    <s v="105*105*275"/>
    <n v="4"/>
    <n v="4.1790000000000003"/>
    <s v="5995663915615"/>
    <s v="Karton"/>
    <s v="208*308*116"/>
    <n v="2"/>
    <s v="EU"/>
    <n v="11"/>
    <n v="10"/>
    <n v="110"/>
    <n v="220"/>
    <n v="440"/>
    <n v="482.89"/>
    <n v="1310"/>
    <s v="1601009990"/>
    <n v="60"/>
  </r>
  <r>
    <x v="37"/>
    <s v="Fenséges Pulykamell sonka 2000g"/>
    <s v="Formázott, hőkezelt pulykamell sonka, nem ehető műbélben"/>
    <s v="Mellsonka"/>
    <x v="7"/>
    <s v="Igen"/>
    <s v="2000g"/>
    <s v="Nem"/>
    <s v="Nem"/>
    <s v="Nem"/>
    <s v="Nem"/>
    <s v="Nem"/>
    <s v="Igen"/>
    <s v="Nem"/>
    <s v="Nem"/>
    <s v="Nem"/>
    <s v="Nem"/>
    <s v="Nem"/>
    <s v="Nem"/>
    <s v="Nem"/>
    <s v="Nem"/>
    <s v="Igen"/>
    <s v="Igen"/>
    <s v="Nem"/>
    <s v="Nem"/>
    <s v="Nem"/>
    <s v="Nem"/>
    <s v="Nem"/>
    <s v="Nem"/>
    <s v="Nem"/>
    <s v="Nem"/>
    <s v="Nem"/>
    <s v="Igen"/>
    <s v="Nem"/>
    <s v="Nem"/>
    <s v="Nem"/>
    <s v="ROYAL FENSÉGES PUSONKA 2X2000G"/>
    <n v="2000"/>
    <n v="2015"/>
    <s v="5995663929490"/>
    <s v="97*97*330"/>
    <n v="4"/>
    <n v="4.1619999999999999"/>
    <s v="5995663929889"/>
    <s v="Karton"/>
    <s v="208*308*116"/>
    <n v="2"/>
    <s v="EU"/>
    <n v="11"/>
    <n v="10"/>
    <n v="110"/>
    <n v="220"/>
    <n v="440"/>
    <n v="481.02"/>
    <n v="1310"/>
    <s v="1601009990"/>
    <n v="75"/>
  </r>
  <r>
    <x v="38"/>
    <s v="Falni Jó! Csirkemell sonka 2000g"/>
    <s v="Formázott, hőkezelt, csirkemell sonka, nem ehető műbélben"/>
    <s v="Mellsonka"/>
    <x v="5"/>
    <s v="Igen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FJ CSIRKEMELL SONKA 3X2000G"/>
    <n v="2000"/>
    <n v="2015"/>
    <s v="5995663969571"/>
    <s v="95*95*270"/>
    <n v="6"/>
    <n v="6.2619999999999996"/>
    <s v="5995663969588"/>
    <s v="Karton"/>
    <s v="288*368*111"/>
    <n v="3"/>
    <s v="EU"/>
    <n v="8"/>
    <n v="8"/>
    <n v="64"/>
    <n v="192"/>
    <n v="384"/>
    <n v="423.96800000000002"/>
    <n v="1038"/>
    <s v="1601009990"/>
    <n v="60"/>
  </r>
  <r>
    <x v="39"/>
    <s v="Royal - csirkemell sonka 2000g"/>
    <s v="Formázott, hőkezelt csirkemell sonka, nem ehető műbélben"/>
    <s v="Mellsonka"/>
    <x v="7"/>
    <s v="Igen"/>
    <s v="20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Nem"/>
    <s v="Igen"/>
    <s v="Nem"/>
    <s v="Igen"/>
    <s v="ROYAL CSIRKEMELL SONKA 2X2000G"/>
    <n v="2000"/>
    <n v="2015"/>
    <s v="5995663968178"/>
    <s v="92*92*385"/>
    <n v="4"/>
    <n v="4.2009999999999996"/>
    <s v="5995663968185"/>
    <s v="Karton"/>
    <s v="218*398*116"/>
    <n v="2"/>
    <s v="EU"/>
    <n v="10"/>
    <n v="8"/>
    <n v="80"/>
    <n v="160"/>
    <n v="320"/>
    <n v="359.28"/>
    <n v="1078"/>
    <s v="1601009990"/>
    <n v="60"/>
  </r>
  <r>
    <x v="40"/>
    <s v="Pulyka combhús aszpikban 2000g"/>
    <s v="Pácolt, főtt pulyka combhús marhazselatinnal készült aszpikban, nem ehető műbélben"/>
    <s v="Aszpikos"/>
    <x v="7"/>
    <s v="Igen"/>
    <s v="20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Igen"/>
    <s v="ROY. PU.HUS ASZPIKBAN 2X2000G"/>
    <n v="2000"/>
    <n v="2015"/>
    <s v="5995663940686"/>
    <s v="95*95*270"/>
    <n v="4"/>
    <n v="4.1790000000000003"/>
    <s v="5995663940693"/>
    <s v="Karton"/>
    <s v="208*308*116"/>
    <n v="2"/>
    <s v="EU"/>
    <n v="11"/>
    <n v="10"/>
    <n v="110"/>
    <n v="220"/>
    <n v="440"/>
    <n v="482.89"/>
    <n v="1310"/>
    <s v="1601009990"/>
    <n v="30"/>
  </r>
  <r>
    <x v="41"/>
    <s v="Füstlizer - Pulykapárizsi, csípős, Jalapeno paprikával 90g"/>
    <s v="Csípős pulykapárizsi Jalapeno paprikával, szeletelt, védőgázas csomagolásban"/>
    <s v="Párizsi"/>
    <x v="6"/>
    <s v="Nem"/>
    <s v="9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CSÍPŐS 10X90G"/>
    <n v="90"/>
    <n v="99"/>
    <s v="5995663968550"/>
    <s v="120*15*180"/>
    <n v="0.9"/>
    <n v="1.0669999999999999"/>
    <s v="5995663968567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2"/>
    <s v="Füstlizer - Pulykapárizsi 90g"/>
    <s v="Pulykapárizsi szeletelt, védőgázas csomagolásban"/>
    <s v="Párizsi"/>
    <x v="6"/>
    <s v="Nem"/>
    <s v="9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10X90G"/>
    <n v="90"/>
    <n v="99"/>
    <s v="5995663968505"/>
    <s v="120*15*180"/>
    <n v="0.9"/>
    <n v="1.0669999999999999"/>
    <s v="5995663968512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3"/>
    <s v="Fini Mini Pulykapárizsi 80g"/>
    <s v="Pulykapárizsi hozzáadott kalciummal, szeletelt, védőgázas csomagolásban"/>
    <s v="Párizsi"/>
    <x v="2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INI MINI PULYKAPÁRIZSI 10x80"/>
    <n v="80"/>
    <n v="89"/>
    <s v="5995663947388"/>
    <s v="120*15*180"/>
    <n v="0.8"/>
    <n v="0.96699999999999997"/>
    <s v="5995663947395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44"/>
    <s v="Fitt párizsi 90g"/>
    <s v="FITT Csirkepárizsi 10% Cserpes Sajtműhelyben készült laktózmentes natúr joghurttal, 7% sárgarépával, csökkentett zsírtartalommal, szeletelt, védőgázas csomagolásban"/>
    <s v="Párizsi"/>
    <x v="4"/>
    <s v="Nem"/>
    <s v="9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Igen"/>
    <s v="FITT PÁRIZSI 10X90G"/>
    <n v="90"/>
    <n v="99"/>
    <s v="5995663969748"/>
    <s v="120*15*180"/>
    <n v="0.9"/>
    <n v="1.0669999999999999"/>
    <s v="5995663969755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5"/>
    <s v="Füstlizer - Pulykapárizsi, füst ízesítésű 90g"/>
    <s v="Füst ízesítésű pulykapárizsi, szeletelt, védőgázas csomagolásban"/>
    <s v="Párizsi"/>
    <x v="6"/>
    <s v="Nem"/>
    <s v="9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Nem"/>
    <s v="FÜSTLIZER PU.PÁ FÜSTÍZ 10X90G"/>
    <n v="90"/>
    <n v="99"/>
    <s v="5995663968598"/>
    <s v="120*15*180"/>
    <n v="0.9"/>
    <n v="1.0669999999999999"/>
    <s v="5995663968604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6"/>
    <s v="Füstlizer - Pulykapárizsi, füst ízesítésű, sajtos 90g"/>
    <s v="Füst ízesítésű pulykapárizsi sajttal, szeletelt, védőgázas csomagolásban"/>
    <s v="Párizsi"/>
    <x v="6"/>
    <s v="Nem"/>
    <s v="9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Igen"/>
    <s v="Igen"/>
    <s v="FÜSTLIZER PU.PÁ SAJTOS 10X90G"/>
    <n v="90"/>
    <n v="99"/>
    <s v="5995663968574"/>
    <s v="120*15*180"/>
    <n v="0.9"/>
    <n v="1.0669999999999999"/>
    <s v="5995663968581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7"/>
    <s v="Füstlizer - Pulykapárizsi, füst ízesítésű, laktózmentes sajtos 90g"/>
    <s v="Füst ízesítésű pulykapárizsi laktózmentes sajttal, szeletelt, védőgázas csomagolásban"/>
    <s v="Párizsi"/>
    <x v="6"/>
    <s v="Nem"/>
    <s v="90g"/>
    <s v="Nem"/>
    <s v="Nem"/>
    <s v="Nem"/>
    <s v="Nem"/>
    <s v="Nem"/>
    <s v="Nem"/>
    <s v="Igen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Igen"/>
    <s v="Igen"/>
    <s v="FÜSTLIZER PU.PÁ LM.SAJT 10X90G"/>
    <n v="90"/>
    <n v="99"/>
    <s v="5995663968147"/>
    <s v="120*15*180"/>
    <n v="0.9"/>
    <n v="1.0669999999999999"/>
    <s v="5995663968154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48"/>
    <s v="Falni Jó! Csemege 100g"/>
    <s v="Főtt, csontokról mechanikusan lefejtett baromfihúsból készült termék, szeletelt, védőgázas csomagolásban"/>
    <s v="Csemege"/>
    <x v="5"/>
    <s v="Nem"/>
    <s v="1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 12x100G"/>
    <n v="100"/>
    <n v="109"/>
    <s v="5995663968499"/>
    <s v="120*15*180"/>
    <n v="1.2"/>
    <n v="1.43"/>
    <s v="5995663968871"/>
    <m/>
    <s v="200*263*121"/>
    <n v="12"/>
    <s v="EU"/>
    <n v="18"/>
    <n v="10"/>
    <n v="180"/>
    <n v="2160"/>
    <n v="216"/>
    <n v="280.56"/>
    <n v="1360"/>
    <s v="1601009990"/>
    <n v="30"/>
  </r>
  <r>
    <x v="49"/>
    <s v="Füstlizer Sajtos tavaszi rolád 90g"/>
    <s v="Főtt, pulykahúsból és csontokról mechanikusan lefejtett pulykahúsból készült termék zöldségfélékkel és sajttal, szeletelt, védőgázas csomagolásban"/>
    <s v="Rolád"/>
    <x v="6"/>
    <s v="Nem"/>
    <s v="90g"/>
    <s v="Nem"/>
    <s v="Nem"/>
    <s v="Nem"/>
    <s v="Nem"/>
    <s v="Nem"/>
    <s v="Nem"/>
    <s v="Igen"/>
    <s v="Nem"/>
    <s v="Igen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FÜSTLIZER S.T.PU.ROLÁD 10X90G"/>
    <n v="90"/>
    <n v="99"/>
    <s v="5995663967515"/>
    <s v="120*15*180"/>
    <n v="0.9"/>
    <n v="1.0669999999999999"/>
    <s v="5995663967522"/>
    <s v="Kínálókarton"/>
    <s v="131*151*187"/>
    <n v="10"/>
    <s v="EU"/>
    <n v="44"/>
    <n v="6"/>
    <n v="264"/>
    <n v="2640"/>
    <n v="237.6"/>
    <n v="304.88799999999998"/>
    <n v="1272"/>
    <s v="1601009990"/>
    <n v="30"/>
  </r>
  <r>
    <x v="50"/>
    <s v="Falni Jó! Magyaros csemege 100g"/>
    <s v="Főtt, magyaros ízesítésű, csontokról mechanikusan lefejtett pulykahúsból készült termék, szeletelt, védőgázas csomagolásban"/>
    <s v="Csemege"/>
    <x v="5"/>
    <s v="Nem"/>
    <s v="10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ALNI JÓ CSEM.MAGYAROS 12X100G"/>
    <n v="100"/>
    <n v="109"/>
    <s v="5995663968413"/>
    <s v="120*15*180"/>
    <n v="1.2"/>
    <n v="1.43"/>
    <s v="5995663968420"/>
    <m/>
    <s v="200*263*121"/>
    <n v="12"/>
    <s v="EU"/>
    <n v="18"/>
    <n v="10"/>
    <n v="180"/>
    <n v="2160"/>
    <n v="216"/>
    <n v="280.60000000000002"/>
    <n v="1360"/>
    <s v="1601009990"/>
    <n v="30"/>
  </r>
  <r>
    <x v="51"/>
    <s v="Füstlizer - Olívás rolád 80g"/>
    <s v="Főtt, pulykahúsból és csontokról mechanikusan lefejtett pulykahúsból készült termék zöld olajbogyó darabokkal, szeletelt, védőgázas csomagolásban"/>
    <s v="Rolád"/>
    <x v="6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ÜSTLIZER OLIVÁS ROLÁD 10X80G"/>
    <n v="80"/>
    <n v="89"/>
    <s v="5995663969335"/>
    <s v="120*15*180"/>
    <n v="0.8"/>
    <n v="0.96699999999999997"/>
    <s v="5995663969342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2"/>
    <s v="Füstlizer - Paprikás rolád 80g"/>
    <s v="Főtt, pulykahúsból és csontokról mechanikusan lefejtett pulykahúsból készült termék paprika darabokkal, szeletelt, védőgázas csomagolásban"/>
    <s v="Rolád"/>
    <x v="6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Igen"/>
    <s v="Nem"/>
    <s v="Nem"/>
    <s v="FÜSTLIZER PAPRIKÁS ROLÁD 10X80"/>
    <n v="80"/>
    <n v="89"/>
    <s v="5995663969359"/>
    <s v="120*15*180"/>
    <n v="0.8"/>
    <n v="0.96699999999999997"/>
    <s v="5995663969366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3"/>
    <s v="Fini Mini Csirkemell sonka 70g"/>
    <s v="Formázott, hőkezelt csirke mellsonka, hozzáadott kalciummal, szeletelt, védőgázas csomagolásban"/>
    <s v="Mellsonka"/>
    <x v="2"/>
    <s v="Nem"/>
    <s v="7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FINI MINI CSIRKESONKA 10X70G"/>
    <n v="70"/>
    <n v="79"/>
    <s v="5995663950494"/>
    <s v="120*15*180"/>
    <n v="0.7"/>
    <n v="0.86699999999999999"/>
    <s v="5995663950500"/>
    <s v="Kínálókarton"/>
    <s v="131*151*187"/>
    <n v="10"/>
    <s v="EU"/>
    <n v="44"/>
    <n v="6"/>
    <n v="264"/>
    <n v="2640"/>
    <n v="184.79999999999998"/>
    <n v="252.08799999999999"/>
    <n v="1272"/>
    <s v="1601009990"/>
    <n v="30"/>
  </r>
  <r>
    <x v="54"/>
    <s v="Royal - Csirke mellsonka, kapros bevonattal 80g"/>
    <s v="Formázott, hőkezelt csirke mellsonka kapros fűszerbevonatban, szeletelt, védőgázas csomagolásban"/>
    <s v="Mellsonka"/>
    <x v="7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CSIRKEM.SONKA KAPROS FB.10X80G"/>
    <n v="80"/>
    <n v="89"/>
    <s v="5995663967539"/>
    <s v="120*15*180"/>
    <n v="0.8"/>
    <n v="0.96699999999999997"/>
    <s v="5995663967546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5"/>
    <s v="Royal - Csirke mellsonka, paprikás bevonattal 80g"/>
    <s v="Formázott, hőkezelt csirke mellsonka paprikás fűszerbevonatban, szeletelt, védőgázas csomagolásban"/>
    <s v="Mellsonka"/>
    <x v="7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CSIRKEM.SONKA PAPR. FB.10X80G"/>
    <n v="80"/>
    <n v="89"/>
    <s v="5995663967553"/>
    <s v="120*15*180"/>
    <n v="0.8"/>
    <n v="0.96699999999999997"/>
    <s v="5995663967560"/>
    <s v="Kínálókarton"/>
    <s v="131*151*187"/>
    <n v="10"/>
    <s v="EU"/>
    <n v="44"/>
    <n v="6"/>
    <n v="264"/>
    <n v="2640"/>
    <n v="211.20000000000002"/>
    <n v="278.488"/>
    <n v="1272"/>
    <s v="1601009990"/>
    <n v="30"/>
  </r>
  <r>
    <x v="56"/>
    <s v="Royal - Pulyka mellsonka, sültízű 80g"/>
    <s v="Sültízű, formázott, hőkezelt pulyka mellsonka, szeletelt, védőgázas csomagolásban"/>
    <s v="Mellsonka"/>
    <x v="7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PU.SONKA SÜLTÍZ 10X80G"/>
    <n v="80"/>
    <n v="89"/>
    <s v="5995663947401"/>
    <s v="120*15*180"/>
    <n v="0.8"/>
    <n v="0.97199999999999998"/>
    <s v="5995663947418"/>
    <s v="Kínálókarton"/>
    <s v="131*151*187"/>
    <n v="10"/>
    <s v="EU"/>
    <n v="44"/>
    <n v="6"/>
    <n v="264"/>
    <n v="2640"/>
    <n v="211.20000000000002"/>
    <n v="279.80799999999999"/>
    <n v="1272"/>
    <s v="1601009990"/>
    <n v="30"/>
  </r>
  <r>
    <x v="57"/>
    <s v="Royal - Pulyka mellsonka, füst ízesítésű 80g"/>
    <s v="Füst ízesítésű, formázott, hőkezelt pulyka mellsonka, szeletelt, védőgázas csomagolásban"/>
    <s v="Mellsonka"/>
    <x v="7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PU.SONKA FÜSTÍZ 10X80G"/>
    <n v="80"/>
    <n v="89"/>
    <s v="5995663946848"/>
    <s v="120*15*180"/>
    <n v="0.8"/>
    <n v="0.97199999999999998"/>
    <s v="5995663947456"/>
    <s v="Kínálókarton"/>
    <s v="131*151*187"/>
    <n v="10"/>
    <s v="EU"/>
    <n v="44"/>
    <n v="6"/>
    <n v="264"/>
    <n v="2640"/>
    <n v="211.20000000000002"/>
    <n v="281.80799999999999"/>
    <n v="1272"/>
    <s v="1601009990"/>
    <n v="30"/>
  </r>
  <r>
    <x v="58"/>
    <s v="Fitt Csirkemell sonka 70g"/>
    <s v="FITT Formázott, hőkezelt csirkemell sonka, hozzáadott kalciummal, szeletelt, védőgázas csomagolásban"/>
    <s v="Mellsonka"/>
    <x v="4"/>
    <s v="Nem"/>
    <s v="7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Nem"/>
    <s v="Igen"/>
    <s v="Nem"/>
    <s v="Nem"/>
    <s v="FITT SONKA 10X70G"/>
    <n v="70"/>
    <n v="79"/>
    <s v="5995663969762"/>
    <s v="120*15*180"/>
    <n v="0.7"/>
    <n v="0.86699999999999999"/>
    <s v="5995663969779"/>
    <s v="Kínálókarton"/>
    <s v="131*151*187"/>
    <n v="10"/>
    <s v="EU"/>
    <n v="44"/>
    <n v="6"/>
    <n v="264"/>
    <n v="2640"/>
    <n v="184.79999999999998"/>
    <n v="252.08799999999999"/>
    <n v="1272"/>
    <s v="1601009990"/>
    <n v="30"/>
  </r>
  <r>
    <x v="59"/>
    <s v="Royal Selyemsonka Eredeti - Pulyka combsonka 100g"/>
    <s v="Formázott, hőkezelt pulyka combsonka hozzáadott tejfehérjével, szeletelt, védőgázas csomagolásban"/>
    <s v="Combsonka"/>
    <x v="8"/>
    <s v="Nem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11X100G"/>
    <n v="100"/>
    <n v="109"/>
    <s v="5995663940143"/>
    <s v="120*15*180"/>
    <n v="1.1000000000000001"/>
    <n v="1.2989999999999999"/>
    <s v="5995663947821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0"/>
    <s v="Royal Selyemsonka Eredeti - Pulyka combsonka 200g"/>
    <s v="Formázott, hőkezelt pulyka combsonka hozzáadott tejfehérjével, szeletelt, védőgázas csomagolásban"/>
    <s v="Combsonka"/>
    <x v="8"/>
    <s v="Nem"/>
    <s v="2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XXL 5X200G"/>
    <n v="200"/>
    <n v="212"/>
    <s v="5995663940150"/>
    <s v="120*30*180"/>
    <n v="1"/>
    <n v="1.1599999999999999"/>
    <s v="5995663949542"/>
    <s v="Kínálókarton"/>
    <s v="127*222*187"/>
    <n v="5"/>
    <s v="EU"/>
    <n v="32"/>
    <n v="6"/>
    <n v="192"/>
    <n v="960"/>
    <n v="192"/>
    <n v="245.92"/>
    <n v="1272"/>
    <s v="1601009990"/>
    <n v="30"/>
  </r>
  <r>
    <x v="61"/>
    <s v="Royal Selyemsonka - Pulyka combsonka, sajtos 100g"/>
    <s v="Formázott, hőkezelt pulyka combsonka sajttal, hozzáadott tejfehérjével, szeletelt, védőgázas csomagolásban"/>
    <s v="Combsonka"/>
    <x v="8"/>
    <s v="Nem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SAJT11X100G"/>
    <n v="100"/>
    <n v="109"/>
    <s v="5995663942888"/>
    <s v="120*15*180"/>
    <n v="1.1000000000000001"/>
    <n v="1.2989999999999999"/>
    <s v="5995663947838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2"/>
    <s v="Royal Selyemsonka - Pulyka combsonka, csípős 100g"/>
    <s v="Enyhén csípős, formázott, hőkezelt pulyka combsonka kaliforniai paprikával, hozzáadott tejfehérjével, szeletelt, védőgázas csomagolásban"/>
    <s v="Combsonka"/>
    <x v="8"/>
    <s v="Nem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.COMB PIK.11X100G"/>
    <n v="100"/>
    <n v="109"/>
    <s v="5995663940341"/>
    <s v="120*15*180"/>
    <n v="1.1000000000000001"/>
    <n v="1.2989999999999999"/>
    <s v="5995663947845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3"/>
    <s v="Royal Selyemsonka - Pulyka combsonka, füst ízesítésű 100g"/>
    <s v="Füst ízesítésű, formázott, hőkezelt pulyka combsonka hozzáadott tejfehérjével, szeletelt, védőgázas csomagolásban"/>
    <s v="Combsonka"/>
    <x v="8"/>
    <s v="Nem"/>
    <s v="100g"/>
    <s v="Nem"/>
    <s v="Nem"/>
    <s v="Nem"/>
    <s v="Nem"/>
    <s v="Nem"/>
    <s v="Nem"/>
    <s v="Igen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ROYAL SELYEMS COMB FÜST11X100G"/>
    <n v="100"/>
    <n v="109"/>
    <s v="5995663950890"/>
    <s v="120*15*180"/>
    <n v="1.1000000000000001"/>
    <n v="1.2989999999999999"/>
    <s v="5995663950906"/>
    <s v="Kínálókarton"/>
    <s v="127*222*187"/>
    <n v="11"/>
    <s v="EU"/>
    <n v="32"/>
    <n v="6"/>
    <n v="192"/>
    <n v="2112"/>
    <n v="211.20000000000002"/>
    <n v="272.608"/>
    <n v="1272"/>
    <s v="1601009990"/>
    <n v="30"/>
  </r>
  <r>
    <x v="64"/>
    <s v="Royal Selyemsonka mellhúsból - Pulyka mellsonka 80g"/>
    <s v="Formázott, hőkezelt pulyka mellsonka, szeletelt, védőgázas csomagolásban"/>
    <s v="Mellsonka"/>
    <x v="8"/>
    <s v="Nem"/>
    <s v="8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SELYEMSONKA 11X80G"/>
    <n v="80"/>
    <n v="89"/>
    <s v="5995663967492"/>
    <s v="120*15*180"/>
    <n v="0.88"/>
    <n v="1.079"/>
    <s v="5995663967508"/>
    <s v="Kínálókarton"/>
    <s v="127*222*187"/>
    <n v="11"/>
    <s v="EU"/>
    <n v="32"/>
    <n v="6"/>
    <n v="192"/>
    <n v="2112"/>
    <n v="168.96"/>
    <n v="230.36799999999999"/>
    <n v="1272"/>
    <s v="1601009990"/>
    <n v="30"/>
  </r>
  <r>
    <x v="65"/>
    <s v="Royal Selyemsonka mellhúsból - Pulyka mellsonka 160g"/>
    <s v="Formázott, hőkezelt pulyka mellsonka, szeletelt, védőgázas csomagolásban"/>
    <s v="Mellsonka"/>
    <x v="8"/>
    <s v="Nem"/>
    <s v="160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ROYAL SELYEMSONKA 6X160G"/>
    <n v="160"/>
    <n v="172"/>
    <s v="5995663967836"/>
    <s v="120*30*180"/>
    <n v="0.96"/>
    <n v="1.109"/>
    <s v="5995663967843"/>
    <s v="Kínálókarton"/>
    <s v="127*222*187"/>
    <n v="6"/>
    <s v="EU"/>
    <n v="44"/>
    <n v="6"/>
    <n v="264"/>
    <n v="1584"/>
    <n v="253.44"/>
    <n v="315.976"/>
    <n v="1272"/>
    <s v="1601009990"/>
    <n v="30"/>
  </r>
  <r>
    <x v="66"/>
    <s v="Falni Jó! Pillesonka 400g"/>
    <s v="Füst ízesítésű, formázott, hőkezelt, pulyka combsonka hozzáadott tejfehérjével, szeletelt, védőgázas csomagolásban"/>
    <s v="Combsonka"/>
    <x v="5"/>
    <s v="Nem"/>
    <s v="400g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Nem"/>
    <s v="Nem"/>
    <s v="Nem"/>
    <s v="Nem"/>
    <s v="Nem"/>
    <s v="Nem"/>
    <s v="Nem"/>
    <s v="Nem"/>
    <s v="Igen"/>
    <s v="Nem"/>
    <s v="Nem"/>
    <s v="Igen"/>
    <s v="FALNI JÓ! PILLESONKA 4X400G"/>
    <n v="400"/>
    <n v="414"/>
    <s v="5995663969809"/>
    <s v="124*55*185"/>
    <n v="1.6"/>
    <n v="1.76"/>
    <s v="5995663969816"/>
    <m/>
    <s v="127*222*187"/>
    <n v="4"/>
    <s v="EU"/>
    <n v="32"/>
    <n v="6"/>
    <n v="192"/>
    <n v="768"/>
    <n v="307.20000000000005"/>
    <n v="361.12"/>
    <n v="1272"/>
    <s v="1601009990"/>
    <n v="30"/>
  </r>
  <r>
    <x v="67"/>
    <s v="Snacki &amp; Go - Húsgolyó 125g"/>
    <s v="Készresütött pulyka húsgolyó, védőgázas csomagolásban (ajándék szósszal)"/>
    <s v="Húsgolyó"/>
    <x v="3"/>
    <s v="Nem"/>
    <s v="125g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Igen"/>
    <s v="Nem"/>
    <s v="Nem"/>
    <s v="Nem"/>
    <s v="Nem"/>
    <s v="Nem"/>
    <s v="Nem"/>
    <s v="Nem"/>
    <s v="Nem"/>
    <s v="Igen"/>
    <s v="Nem"/>
    <s v="Nem"/>
    <s v="Nem"/>
    <s v="SNACKI&amp;GO! HÚSGOLYÓ 6X125G"/>
    <n v="125"/>
    <n v="142.05000000000001"/>
    <s v="5995663969274"/>
    <s v="100*100*82"/>
    <n v="0.75"/>
    <n v="1.02"/>
    <s v="5995663969281"/>
    <s v="Kínálókarton"/>
    <s v="206*305*95"/>
    <n v="6"/>
    <s v="EU"/>
    <n v="11"/>
    <n v="10"/>
    <n v="110"/>
    <n v="660"/>
    <n v="82.5"/>
    <n v="135.4"/>
    <n v="1100"/>
    <s v="16023119"/>
    <n v="45"/>
  </r>
  <r>
    <x v="68"/>
    <s v="Panírozott Füstli 300g"/>
    <s v="Panírozott, készresütött, gyosfagyasztott, főtt, füst ízesítésű, pulykahúsból és csontokról mechanikusan lefejtett pulykahúsból készült termék"/>
    <s v="Panírozott"/>
    <x v="0"/>
    <s v="Nem"/>
    <s v="300g"/>
    <s v="Igen"/>
    <s v="Nem"/>
    <s v="Igen"/>
    <s v="Nem"/>
    <s v="Nem"/>
    <s v="Tartalmazhat"/>
    <s v="Tartalmazhat"/>
    <s v="Nem"/>
    <s v="Nem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Nem"/>
    <s v="FÜSTLI PANÍROZOTT 6X300G"/>
    <n v="300"/>
    <n v="325"/>
    <s v="5999564521562"/>
    <s v="170*30*155"/>
    <n v="1.8"/>
    <n v="2.153"/>
    <s v="5999564522576"/>
    <s v="Karton"/>
    <s v="228*358*106"/>
    <n v="6"/>
    <s v="EU"/>
    <n v="10"/>
    <n v="8"/>
    <n v="80"/>
    <n v="480"/>
    <n v="144"/>
    <n v="195.44"/>
    <n v="998"/>
    <s v="1602318010"/>
    <n v="365"/>
  </r>
  <r>
    <x v="69"/>
    <s v="Fini Mini - Panírozott pulykapárizsi 330g"/>
    <s v="Panírozott, készresütött gyorsfagyasztott füst ízesítésű pulykapárizsi"/>
    <s v="Panírozott"/>
    <x v="2"/>
    <s v="Nem"/>
    <s v="330g"/>
    <s v="Igen"/>
    <s v="Nem"/>
    <s v="Igen"/>
    <s v="Nem"/>
    <s v="Nem"/>
    <s v="Tartalmazhat"/>
    <s v="Tartalmazhat"/>
    <s v="Nem"/>
    <s v="Nem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Nem"/>
    <s v="FINI MINI PÁRIZSI PAN. 10X330G"/>
    <n v="330"/>
    <n v="338"/>
    <s v="5999564521555"/>
    <s v="260*40*200"/>
    <n v="3.3"/>
    <n v="3.5920000000000001"/>
    <s v="5999564522569"/>
    <s v="Karton"/>
    <s v="288*383*126"/>
    <n v="10"/>
    <s v="EU"/>
    <n v="8"/>
    <n v="11"/>
    <n v="88"/>
    <n v="880"/>
    <n v="290.39999999999998"/>
    <n v="339.29599999999999"/>
    <n v="1530"/>
    <s v="1602318010"/>
    <n v="365"/>
  </r>
  <r>
    <x v="70"/>
    <s v="FalniJó! - Baromfiérmék 900g"/>
    <s v="Formázott, készresütött, gyorsfagyasztott, csontokról mechanikusan lefejtett csirkehúsból készült termék"/>
    <s v="Panírozott"/>
    <x v="5"/>
    <s v="Nem"/>
    <s v="900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BAROMFIÉRMÉK 12X900G"/>
    <n v="900"/>
    <n v="913"/>
    <s v="5999564521456"/>
    <s v="240*120*300"/>
    <n v="10.8"/>
    <n v="11.333"/>
    <s v="5999564522477"/>
    <s v="Karton"/>
    <s v="288*388*276"/>
    <n v="12"/>
    <s v="EU"/>
    <n v="8"/>
    <n v="5"/>
    <n v="40"/>
    <n v="480"/>
    <n v="432"/>
    <n v="476.52"/>
    <n v="1530"/>
    <s v="1602318010"/>
    <n v="270"/>
  </r>
  <r>
    <x v="71"/>
    <s v="Fini Mini - Panírozott Nuggets 375g"/>
    <s v="Panírozott, készresütött, gyorsfagyasztott, darabokból formázott csirke mellhús hozzáadott élelmi rosttal, kalciummal és tengeri sóval"/>
    <s v="Panírozott"/>
    <x v="2"/>
    <s v="Nem"/>
    <s v="375g"/>
    <s v="Igen"/>
    <s v="Nem"/>
    <s v="Tartalmazhat"/>
    <s v="Nem"/>
    <s v="Nem"/>
    <s v="Tartalmazhat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INI MINI CS.NUGGETS 10X375G"/>
    <n v="375"/>
    <n v="380"/>
    <s v="5999564521098"/>
    <s v="240*65*220"/>
    <n v="3.75"/>
    <n v="3.9750000000000001"/>
    <s v="5999564522095"/>
    <s v="Karton"/>
    <s v="288*383*126"/>
    <n v="10"/>
    <s v="EU"/>
    <n v="8"/>
    <n v="11"/>
    <n v="88"/>
    <n v="880"/>
    <n v="330"/>
    <n v="373"/>
    <n v="1536"/>
    <s v="16023230"/>
    <n v="365"/>
  </r>
  <r>
    <x v="72"/>
    <s v="Fini Mini - Panírozott Dinoszaurusz 800g"/>
    <s v="Panírozott, készresütött, gyorsfagyasztott, darabokból formázott csirke mellhús hozzáadott élelmi rosttal, kalciummal és tengeri sóval"/>
    <s v="Panírozott"/>
    <x v="2"/>
    <s v="Nem"/>
    <s v="800g"/>
    <s v="Igen"/>
    <s v="Nem"/>
    <s v="Tartalmazhat"/>
    <s v="Nem"/>
    <s v="Nem"/>
    <s v="Tartalmazhat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INI MINI DINOSZAURUSZ 10X800G"/>
    <n v="800"/>
    <n v="813"/>
    <s v="5999564521043"/>
    <s v="240*120*300"/>
    <n v="8"/>
    <n v="8.5069999999999997"/>
    <s v="5999564522040"/>
    <s v="Karton"/>
    <s v="288*388*276"/>
    <n v="10"/>
    <s v="EU"/>
    <n v="8"/>
    <n v="5"/>
    <n v="40"/>
    <n v="400"/>
    <n v="320"/>
    <n v="363.48"/>
    <n v="1530"/>
    <s v="16023230"/>
    <n v="365"/>
  </r>
  <r>
    <x v="73"/>
    <s v="FalniJó! - Fasírtgolyó, csípős 380g"/>
    <s v="Panírozott, készresütött, gyorsfagyasztott, csípős, csontokról mechanikusan lefejtett csirkehúsból készült termék"/>
    <s v="Panírozott"/>
    <x v="5"/>
    <s v="Nem"/>
    <s v="380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FASÍRTG.CSÍP. 10X380G"/>
    <n v="380"/>
    <n v="388"/>
    <s v="5999564521005"/>
    <s v="100*86*230"/>
    <n v="3.8"/>
    <n v="4.0949999999999998"/>
    <s v="5999564522002"/>
    <s v="Karton"/>
    <s v="288*383*126"/>
    <n v="10"/>
    <s v="EU"/>
    <n v="8"/>
    <n v="11"/>
    <n v="88"/>
    <n v="880"/>
    <n v="334.4"/>
    <n v="383.56"/>
    <n v="1536"/>
    <s v="1602318010"/>
    <n v="365"/>
  </r>
  <r>
    <x v="74"/>
    <s v="Cordon Bleu 500g"/>
    <s v="Panírozott, készresütött, gyorsfagyasztott, pulyka- és csirke melldarabokból formázott hús, hozzáadott vízzel, formázott, hőkezelt, pulyka combsonkával és sajttal töltve"/>
    <s v="Panírozott"/>
    <x v="9"/>
    <s v="Nem"/>
    <s v="500g"/>
    <s v="Igen"/>
    <s v="Nem"/>
    <s v="Tartalmazhat"/>
    <s v="Nem"/>
    <s v="Nem"/>
    <s v="Igen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Nem"/>
    <s v="Igen"/>
    <s v="CORDON BLEU 8X500G"/>
    <n v="500"/>
    <n v="513"/>
    <s v="5999564521067"/>
    <s v="215*75*190"/>
    <n v="4"/>
    <n v="4.319"/>
    <s v="5999564522064"/>
    <s v="Karton"/>
    <s v="288*383*126"/>
    <n v="8"/>
    <s v="EU"/>
    <n v="8"/>
    <n v="11"/>
    <n v="88"/>
    <n v="704"/>
    <n v="352"/>
    <n v="403.27199999999999"/>
    <n v="1536"/>
    <s v="1602318010"/>
    <n v="270"/>
  </r>
  <r>
    <x v="75"/>
    <s v="Mini Kijev 250g"/>
    <s v="Panírozott, készresütött, gyorsfagyasztott, pulyka és csirke melldarabokból formázott hús, sajtos, fokhagymás és petrezselymes töltelékkel"/>
    <s v="Panírozott"/>
    <x v="9"/>
    <s v="Nem"/>
    <s v="250g"/>
    <s v="Igen"/>
    <s v="Nem"/>
    <s v="Tartalmazhat"/>
    <s v="Nem"/>
    <s v="Nem"/>
    <s v="Tartalmazhat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Igen"/>
    <s v="Nem"/>
    <s v="Igen"/>
    <s v="MINI KIJEV 12X250G"/>
    <n v="250"/>
    <n v="256"/>
    <s v="5999564521036"/>
    <s v="265*40*210"/>
    <n v="3"/>
    <n v="3.2869999999999999"/>
    <s v="5999564522033"/>
    <s v="Karton"/>
    <s v="288*383*126"/>
    <n v="12"/>
    <s v="EU"/>
    <n v="8"/>
    <n v="11"/>
    <n v="88"/>
    <n v="1056"/>
    <n v="264"/>
    <n v="312.45600000000002"/>
    <n v="1536"/>
    <s v="1602318010"/>
    <n v="270"/>
  </r>
  <r>
    <x v="76"/>
    <s v="FalniJó! - Fasírtgolyó, sajtos 375g"/>
    <s v="Panírozott, készresütött, gyorsfagyasztott, csontokról mechanikusan lefejtett csirkehúsból készült termék, sajttal töltve"/>
    <s v="Panírozott"/>
    <x v="5"/>
    <s v="Nem"/>
    <s v="375g"/>
    <s v="Igen"/>
    <s v="Nem"/>
    <s v="Tartalmazhat"/>
    <s v="Nem"/>
    <s v="Nem"/>
    <s v="Igen"/>
    <s v="Igen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Igen"/>
    <s v="FALNI JÓ FASÍRT.SAJTOS 10X375G"/>
    <n v="375"/>
    <n v="383"/>
    <s v="5999564521012"/>
    <s v="190*95*220"/>
    <n v="3.75"/>
    <n v="4.0449999999999999"/>
    <s v="5999564522019"/>
    <s v="Karton"/>
    <s v="288*383*126"/>
    <n v="10"/>
    <s v="EU"/>
    <n v="8"/>
    <n v="11"/>
    <n v="88"/>
    <n v="880"/>
    <n v="330"/>
    <n v="379.16"/>
    <n v="1536"/>
    <s v="1602318010"/>
    <n v="270"/>
  </r>
  <r>
    <x v="77"/>
    <s v="FalniJó! - Fasírtgolyó 375g"/>
    <s v="Készresütött, gyorsfagyasztott, csontokról mechanikusan lefejtett csirkehúsból készült termék"/>
    <s v="Panírozott"/>
    <x v="5"/>
    <s v="Nem"/>
    <s v="375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FASÍRTG. 10X375G"/>
    <n v="375"/>
    <n v="383"/>
    <s v="5999564521029"/>
    <s v="200*95*230"/>
    <n v="3.75"/>
    <n v="4.0449999999999999"/>
    <s v="5999564522026"/>
    <s v="Karton"/>
    <s v="288*383*126"/>
    <n v="10"/>
    <s v="EU"/>
    <n v="8"/>
    <n v="11"/>
    <n v="88"/>
    <n v="880"/>
    <n v="330"/>
    <n v="379.16"/>
    <n v="1536"/>
    <s v="1602311900"/>
    <n v="365"/>
  </r>
  <r>
    <x v="78"/>
    <s v="FalniJó! - Fasírtgolyó 800g"/>
    <s v="Készresütött, gyorsfagyasztott, csontokról mechanikusan lefejtett csirkehúsból készült termék"/>
    <s v="Panírozott"/>
    <x v="5"/>
    <s v="Nem"/>
    <s v="800g"/>
    <s v="Igen"/>
    <s v="Nem"/>
    <s v="Tartalmazhat"/>
    <s v="Nem"/>
    <s v="Nem"/>
    <s v="Igen"/>
    <s v="Tartalmazhat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Nem"/>
    <s v="Igen"/>
    <s v="Nem"/>
    <s v="Nem"/>
    <s v="FALNI JÓ FASÍRTG. XXL 12X800G"/>
    <n v="800"/>
    <n v="813"/>
    <s v="5999564521548"/>
    <s v="240*120*300"/>
    <n v="9.6"/>
    <n v="10.081"/>
    <s v="5999564522552"/>
    <s v="Karton"/>
    <s v="288*388*276"/>
    <n v="12"/>
    <s v="EU"/>
    <n v="8"/>
    <n v="5"/>
    <n v="40"/>
    <n v="480"/>
    <n v="384"/>
    <n v="426.44"/>
    <n v="1530"/>
    <s v="1602318010"/>
    <n v="3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Kimutatás1" cacheId="1" applyNumberFormats="0" applyBorderFormats="0" applyFontFormats="0" applyPatternFormats="0" applyAlignmentFormats="0" applyWidthHeightFormats="1" dataCaption="Értékek" updatedVersion="4" minRefreshableVersion="3" useAutoFormatting="1" rowGrandTotals="0" itemPrintTitles="1" createdVersion="4" indent="0" compact="0" compactData="0" gridDropZones="1" multipleFieldFilters="0">
  <location ref="A3:C83" firstHeaderRow="2" firstDataRow="2" firstDataCol="2"/>
  <pivotFields count="57">
    <pivotField axis="axisRow" dataField="1" compact="0" outline="0" showAll="0" sortType="ascending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outline="0" showAll="0"/>
    <pivotField compact="0" outline="0" showAll="0"/>
    <pivotField compact="0" outline="0" showAll="0" defaultSubtotal="0"/>
    <pivotField axis="axisRow" compact="0" outline="0" showAll="0" sortType="ascending" defaultSubtotal="0">
      <items count="10">
        <item x="5"/>
        <item x="2"/>
        <item x="1"/>
        <item x="4"/>
        <item x="0"/>
        <item x="6"/>
        <item x="9"/>
        <item x="7"/>
        <item x="8"/>
        <item x="3"/>
      </items>
    </pivotField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/>
  </pivotFields>
  <rowFields count="2">
    <field x="4"/>
    <field x="0"/>
  </rowFields>
  <rowItems count="79">
    <i>
      <x/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32"/>
    </i>
    <i r="1">
      <x v="33"/>
    </i>
    <i r="1">
      <x v="38"/>
    </i>
    <i r="1">
      <x v="48"/>
    </i>
    <i r="1">
      <x v="50"/>
    </i>
    <i r="1">
      <x v="66"/>
    </i>
    <i r="1">
      <x v="70"/>
    </i>
    <i r="1">
      <x v="73"/>
    </i>
    <i r="1">
      <x v="76"/>
    </i>
    <i r="1">
      <x v="77"/>
    </i>
    <i r="1">
      <x v="78"/>
    </i>
    <i>
      <x v="1"/>
      <x v="13"/>
    </i>
    <i r="1">
      <x v="43"/>
    </i>
    <i r="1">
      <x v="53"/>
    </i>
    <i r="1">
      <x v="69"/>
    </i>
    <i r="1">
      <x v="71"/>
    </i>
    <i r="1">
      <x v="72"/>
    </i>
    <i>
      <x v="2"/>
      <x v="12"/>
    </i>
    <i>
      <x v="3"/>
      <x v="17"/>
    </i>
    <i r="1">
      <x v="44"/>
    </i>
    <i r="1">
      <x v="58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5"/>
    </i>
    <i r="1">
      <x v="25"/>
    </i>
    <i r="1">
      <x v="68"/>
    </i>
    <i>
      <x v="5"/>
      <x v="26"/>
    </i>
    <i r="1">
      <x v="27"/>
    </i>
    <i r="1">
      <x v="28"/>
    </i>
    <i r="1">
      <x v="29"/>
    </i>
    <i r="1">
      <x v="30"/>
    </i>
    <i r="1">
      <x v="31"/>
    </i>
    <i r="1">
      <x v="34"/>
    </i>
    <i r="1">
      <x v="35"/>
    </i>
    <i r="1">
      <x v="36"/>
    </i>
    <i r="1">
      <x v="41"/>
    </i>
    <i r="1">
      <x v="42"/>
    </i>
    <i r="1">
      <x v="45"/>
    </i>
    <i r="1">
      <x v="46"/>
    </i>
    <i r="1">
      <x v="47"/>
    </i>
    <i r="1">
      <x v="49"/>
    </i>
    <i r="1">
      <x v="51"/>
    </i>
    <i r="1">
      <x v="52"/>
    </i>
    <i>
      <x v="6"/>
      <x v="74"/>
    </i>
    <i r="1">
      <x v="75"/>
    </i>
    <i>
      <x v="7"/>
      <x v="37"/>
    </i>
    <i r="1">
      <x v="39"/>
    </i>
    <i r="1">
      <x v="40"/>
    </i>
    <i r="1">
      <x v="54"/>
    </i>
    <i r="1">
      <x v="55"/>
    </i>
    <i r="1">
      <x v="56"/>
    </i>
    <i r="1">
      <x v="57"/>
    </i>
    <i>
      <x v="8"/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>
      <x v="9"/>
      <x v="14"/>
    </i>
    <i r="1">
      <x v="16"/>
    </i>
    <i r="1">
      <x v="67"/>
    </i>
  </rowItems>
  <colItems count="1">
    <i/>
  </colItems>
  <dataFields count="1">
    <dataField name="Mennyiség / SÁGA-kód    (Szállítói cikkszám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Kimutatás2" cacheId="0" applyNumberFormats="0" applyBorderFormats="0" applyFontFormats="0" applyPatternFormats="0" applyAlignmentFormats="0" applyWidthHeightFormats="1" dataCaption="Értékek" updatedVersion="4" minRefreshableVersion="3" useAutoFormatting="1" rowGrandTotals="0" itemPrintTitles="1" createdVersion="4" indent="0" compact="0" compactData="0" gridDropZones="1" multipleFieldFilters="0">
  <location ref="F3:I14" firstHeaderRow="2" firstDataRow="2" firstDataCol="3"/>
  <pivotFields count="57">
    <pivotField axis="axisRow" dataField="1" compact="0" outline="0" showAll="0" sortType="ascending" defaultSubtotal="0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79"/>
        <item m="1" x="81"/>
        <item x="14"/>
        <item x="15"/>
        <item m="1" x="96"/>
        <item x="16"/>
        <item x="17"/>
        <item m="1" x="85"/>
        <item m="1" x="86"/>
        <item m="1" x="88"/>
        <item x="18"/>
        <item x="19"/>
        <item x="20"/>
        <item x="21"/>
        <item m="1" x="82"/>
        <item m="1" x="84"/>
        <item x="22"/>
        <item x="23"/>
        <item m="1" x="97"/>
        <item x="24"/>
        <item x="25"/>
        <item m="1" x="99"/>
        <item m="1" x="78"/>
        <item m="1" x="90"/>
        <item m="1" x="83"/>
        <item x="26"/>
        <item x="27"/>
        <item x="28"/>
        <item x="29"/>
        <item x="30"/>
        <item x="31"/>
        <item m="1" x="80"/>
        <item x="32"/>
        <item m="1" x="100"/>
        <item x="33"/>
        <item m="1" x="93"/>
        <item x="34"/>
        <item m="1" x="89"/>
        <item x="35"/>
        <item x="36"/>
        <item x="37"/>
        <item x="38"/>
        <item x="39"/>
        <item x="40"/>
        <item x="41"/>
        <item x="42"/>
        <item m="1" x="91"/>
        <item x="43"/>
        <item x="44"/>
        <item x="45"/>
        <item x="46"/>
        <item x="47"/>
        <item m="1" x="87"/>
        <item x="48"/>
        <item m="1" x="94"/>
        <item x="49"/>
        <item m="1" x="95"/>
        <item x="50"/>
        <item x="51"/>
        <item x="52"/>
        <item m="1" x="9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m="1" x="98"/>
      </items>
    </pivotField>
    <pivotField compact="0" outline="0" showAll="0"/>
    <pivotField compact="0" outline="0" showAll="0"/>
    <pivotField compact="0" outline="0" showAll="0" defaultSubtotal="0"/>
    <pivotField axis="axisRow" compact="0" outline="0" showAll="0" defaultSubtotal="0">
      <items count="12">
        <item x="2"/>
        <item x="9"/>
        <item x="6"/>
        <item x="0"/>
        <item x="1"/>
        <item m="1" x="10"/>
        <item x="5"/>
        <item m="1" x="11"/>
        <item x="7"/>
        <item x="8"/>
        <item x="3"/>
        <item x="4"/>
      </items>
    </pivotField>
    <pivotField axis="axisRow" compact="0" outline="0" showAll="0">
      <items count="3">
        <item x="1"/>
        <item h="1" x="0"/>
        <item t="default"/>
      </items>
    </pivotField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/>
  </pivotFields>
  <rowFields count="3">
    <field x="4"/>
    <field x="0"/>
    <field x="5"/>
  </rowFields>
  <rowItems count="10">
    <i>
      <x v="2"/>
      <x v="39"/>
      <x/>
    </i>
    <i r="1">
      <x v="41"/>
      <x/>
    </i>
    <i r="1">
      <x v="44"/>
      <x/>
    </i>
    <i r="1">
      <x v="50"/>
      <x/>
    </i>
    <i r="1">
      <x v="53"/>
      <x/>
    </i>
    <i>
      <x v="6"/>
      <x v="48"/>
      <x/>
    </i>
    <i r="1">
      <x v="55"/>
      <x/>
    </i>
    <i>
      <x v="8"/>
      <x v="54"/>
      <x/>
    </i>
    <i r="1">
      <x v="56"/>
      <x/>
    </i>
    <i r="1">
      <x v="57"/>
      <x/>
    </i>
  </rowItems>
  <colItems count="1">
    <i/>
  </colItems>
  <dataFields count="1">
    <dataField name="Mennyiség / SÁGA-kód    (Szállítói cikkszám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autoPageBreaks="0"/>
  </sheetPr>
  <dimension ref="A1:X87"/>
  <sheetViews>
    <sheetView showGridLines="0" showRowColHeaders="0" zoomScaleNormal="100" zoomScaleSheetLayoutView="4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.109375" defaultRowHeight="13.8" x14ac:dyDescent="0.25"/>
  <cols>
    <col min="1" max="1" width="18.88671875" style="9" customWidth="1"/>
    <col min="2" max="2" width="10.44140625" style="11" bestFit="1" customWidth="1"/>
    <col min="3" max="3" width="50.6640625" style="63" customWidth="1"/>
    <col min="4" max="4" width="42.6640625" style="11" customWidth="1"/>
    <col min="5" max="5" width="16.6640625" style="11" customWidth="1"/>
    <col min="6" max="6" width="15.6640625" style="11" customWidth="1"/>
    <col min="7" max="7" width="21.109375" style="11" customWidth="1"/>
    <col min="8" max="8" width="11.33203125" style="11" customWidth="1"/>
    <col min="9" max="9" width="16.44140625" style="11" bestFit="1" customWidth="1"/>
    <col min="10" max="10" width="15" style="11" customWidth="1"/>
    <col min="11" max="11" width="17.33203125" style="11" customWidth="1"/>
    <col min="12" max="12" width="16.33203125" style="11" customWidth="1"/>
    <col min="13" max="13" width="19.109375" style="11" customWidth="1"/>
    <col min="14" max="14" width="10.109375" style="11" bestFit="1" customWidth="1"/>
    <col min="15" max="15" width="9.33203125" style="11" customWidth="1"/>
    <col min="16" max="16" width="8.109375" style="11" bestFit="1" customWidth="1"/>
    <col min="17" max="17" width="8.88671875" style="11" customWidth="1"/>
    <col min="18" max="18" width="12" style="11" customWidth="1"/>
    <col min="19" max="19" width="11.6640625" style="11" customWidth="1"/>
    <col min="20" max="20" width="11.33203125" style="11" customWidth="1"/>
    <col min="21" max="21" width="11" style="11" bestFit="1" customWidth="1"/>
    <col min="22" max="22" width="14" style="11" bestFit="1" customWidth="1"/>
    <col min="23" max="23" width="13.44140625" style="11" customWidth="1"/>
    <col min="24" max="24" width="12.6640625" style="11" customWidth="1"/>
    <col min="25" max="16384" width="9.109375" style="11"/>
  </cols>
  <sheetData>
    <row r="1" spans="1:24" s="40" customFormat="1" x14ac:dyDescent="0.25">
      <c r="A1" s="66" t="s">
        <v>89</v>
      </c>
      <c r="C1" s="62"/>
    </row>
    <row r="2" spans="1:24" s="40" customFormat="1" x14ac:dyDescent="0.25">
      <c r="A2" s="42"/>
      <c r="C2" s="62"/>
    </row>
    <row r="3" spans="1:24" s="40" customFormat="1" x14ac:dyDescent="0.25">
      <c r="A3" s="42"/>
      <c r="C3" s="62"/>
    </row>
    <row r="4" spans="1:24" s="40" customFormat="1" x14ac:dyDescent="0.25">
      <c r="A4" s="42"/>
      <c r="C4" s="62"/>
    </row>
    <row r="5" spans="1:24" s="40" customFormat="1" ht="29.25" customHeight="1" x14ac:dyDescent="0.25">
      <c r="A5" s="42"/>
      <c r="C5" s="62"/>
    </row>
    <row r="6" spans="1:24" s="15" customFormat="1" ht="69" x14ac:dyDescent="0.25">
      <c r="A6" s="12"/>
      <c r="B6" s="13" t="str">
        <f>+Adatok!A2</f>
        <v>SÁGA-kód    (Szállítói cikkszám)</v>
      </c>
      <c r="C6" s="14" t="str">
        <f>+Adatok!B2</f>
        <v>Marketing megnevezés</v>
      </c>
      <c r="D6" s="13" t="str">
        <f>+Adatok!C2</f>
        <v>Termék megnevezés</v>
      </c>
      <c r="E6" s="14" t="str">
        <f>+Adatok!AL2</f>
        <v>Egyedi nettó tömeg</v>
      </c>
      <c r="F6" s="14" t="str">
        <f>+Adatok!AM2</f>
        <v>Egyedi bruttó tömeg</v>
      </c>
      <c r="G6" s="14" t="str">
        <f>+Adatok!AN2</f>
        <v>Egyedi EAN szám</v>
      </c>
      <c r="H6" s="14" t="str">
        <f>+Adatok!AO2</f>
        <v>Egyedi csomag mérete mm (szél.*mélys.*mag.)</v>
      </c>
      <c r="I6" s="14" t="str">
        <f>+Adatok!AP2</f>
        <v>Gyűjtő nettó tömeg</v>
      </c>
      <c r="J6" s="14" t="str">
        <f>+Adatok!AQ2</f>
        <v>Gyűjtő bruttó tömeg</v>
      </c>
      <c r="K6" s="14" t="str">
        <f>+Adatok!AR2</f>
        <v>Gyűjtő EAN szám</v>
      </c>
      <c r="L6" s="14" t="str">
        <f>+Adatok!AS2</f>
        <v>Gyűjtőcsomag típusa</v>
      </c>
      <c r="M6" s="14" t="str">
        <f>+Adatok!AT2</f>
        <v>Gyűjtőcsomag mérete  mm (szél.*mélys.*mag.)</v>
      </c>
      <c r="N6" s="14" t="str">
        <f>+Adatok!AU2</f>
        <v>DB / karton</v>
      </c>
      <c r="O6" s="14" t="str">
        <f>+Adatok!AV2</f>
        <v>Raklap</v>
      </c>
      <c r="P6" s="14" t="str">
        <f>+Adatok!AW2</f>
        <v>Karton / sor</v>
      </c>
      <c r="Q6" s="14" t="str">
        <f>+Adatok!AX2</f>
        <v>Sor / raklap</v>
      </c>
      <c r="R6" s="14" t="str">
        <f>+Adatok!AY2</f>
        <v>Karton / raklap</v>
      </c>
      <c r="S6" s="14" t="str">
        <f>+Adatok!AZ2</f>
        <v>DB / raklap</v>
      </c>
      <c r="T6" s="14" t="str">
        <f>+Adatok!BA2</f>
        <v>NETTÓ rakat tömeg</v>
      </c>
      <c r="U6" s="14" t="str">
        <f>+Adatok!BB2</f>
        <v>BRUTTÓ rakat tömeg</v>
      </c>
      <c r="V6" s="14" t="str">
        <f>+Adatok!BC2</f>
        <v>Raklap magasság</v>
      </c>
      <c r="W6" s="14" t="str">
        <f>+Adatok!BD2</f>
        <v>Vámtarifa-szám</v>
      </c>
      <c r="X6" s="14" t="str">
        <f>+Adatok!BE2</f>
        <v>Szavatossági idő</v>
      </c>
    </row>
    <row r="7" spans="1:24" s="18" customFormat="1" ht="27.6" x14ac:dyDescent="0.25">
      <c r="A7" s="12" t="str">
        <f>+IF(PA!A5&gt;0,PA!A5,"")</f>
        <v>Falni Jó!</v>
      </c>
      <c r="B7" s="16" t="str">
        <f>+IF(PA!B5&gt;0,PA!B5,"")</f>
        <v>OAP0016</v>
      </c>
      <c r="C7" s="17" t="str">
        <f>+VLOOKUP($B7,Adatok!$A$3:$BF$81,2,FALSE)</f>
        <v>FalniJó! - Hot Dog füst ízesítésű 140g</v>
      </c>
      <c r="D7" s="13" t="str">
        <f>+VLOOKUP($B7,Adatok!$A$3:$BF$81,3,FALSE)</f>
        <v>Főtt, füst ízesítésű, csontokról mechanikusan lefejtett baromfihúsból készült termék</v>
      </c>
      <c r="E7" s="37">
        <f>+VLOOKUP($B7,Adatok!$A$3:$BF$81,38,FALSE)</f>
        <v>140</v>
      </c>
      <c r="F7" s="37">
        <f>+VLOOKUP($B7,Adatok!$A$3:$BF$81,39,FALSE)</f>
        <v>145</v>
      </c>
      <c r="G7" s="17" t="str">
        <f>+VLOOKUP($B7,Adatok!$A$3:$BF$81,40,FALSE)</f>
        <v>5995663968475</v>
      </c>
      <c r="H7" s="36" t="str">
        <f>+VLOOKUP($B7,Adatok!$A$3:$BF$81,41,FALSE)</f>
        <v>100*20*180</v>
      </c>
      <c r="I7" s="36">
        <f>+VLOOKUP($B7,Adatok!$A$3:$BF$81,42,FALSE)</f>
        <v>2.8</v>
      </c>
      <c r="J7" s="36">
        <f>+VLOOKUP($B7,Adatok!$A$3:$BF$81,43,FALSE)</f>
        <v>3.0430000000000001</v>
      </c>
      <c r="K7" s="17" t="str">
        <f>+VLOOKUP($B7,Adatok!$A$3:$BF$81,44,FALSE)</f>
        <v>5995663968888</v>
      </c>
      <c r="L7" s="17" t="str">
        <f>+VLOOKUP($B7,Adatok!$A$3:$BF$81,45,FALSE)</f>
        <v>Karton</v>
      </c>
      <c r="M7" s="17" t="str">
        <f>+VLOOKUP($B7,Adatok!$A$3:$BF$81,46,FALSE)</f>
        <v>218*288*121</v>
      </c>
      <c r="N7" s="17">
        <f>+VLOOKUP($B7,Adatok!$A$3:$BF$81,47,FALSE)</f>
        <v>20</v>
      </c>
      <c r="O7" s="17" t="str">
        <f>+VLOOKUP($B7,Adatok!$A$3:$BF$81,48,FALSE)</f>
        <v>EU</v>
      </c>
      <c r="P7" s="17">
        <f>+VLOOKUP($B7,Adatok!$A$3:$BF$81,49,FALSE)</f>
        <v>12.222222</v>
      </c>
      <c r="Q7" s="17">
        <f>+VLOOKUP($B7,Adatok!$A$3:$BF$81,50,FALSE)</f>
        <v>9</v>
      </c>
      <c r="R7" s="17">
        <f>+VLOOKUP($B7,Adatok!$A$3:$BF$81,51,FALSE)</f>
        <v>110</v>
      </c>
      <c r="S7" s="17">
        <f>+VLOOKUP($B7,Adatok!$A$3:$BF$81,52,FALSE)</f>
        <v>2200</v>
      </c>
      <c r="T7" s="36">
        <f>+VLOOKUP($B7,Adatok!$A$3:$BF$81,53,FALSE)</f>
        <v>308</v>
      </c>
      <c r="U7" s="36">
        <f>+VLOOKUP($B7,Adatok!$A$3:$BF$81,54,FALSE)</f>
        <v>357.93</v>
      </c>
      <c r="V7" s="38">
        <f>+VLOOKUP($B7,Adatok!$A$3:$BF$81,55,FALSE)</f>
        <v>1310</v>
      </c>
      <c r="W7" s="39" t="str">
        <f>+VLOOKUP($B7,Adatok!$A$3:$BF$81,56,FALSE)</f>
        <v>1601009990</v>
      </c>
      <c r="X7" s="39">
        <f>+VLOOKUP($B7,Adatok!$A$3:$BF$81,57,FALSE)</f>
        <v>90</v>
      </c>
    </row>
    <row r="8" spans="1:24" s="18" customFormat="1" ht="27.6" x14ac:dyDescent="0.25">
      <c r="A8" s="12" t="str">
        <f>+IF(PA!A6&gt;0,PA!A6,"")</f>
        <v/>
      </c>
      <c r="B8" s="16" t="str">
        <f>+IF(PA!B6&gt;0,PA!B6,"")</f>
        <v>OAP0017</v>
      </c>
      <c r="C8" s="17" t="str">
        <f>+VLOOKUP($B8,Adatok!$A$3:$BF$81,2,FALSE)</f>
        <v>FalniJó! - Hot Dog füst ízesítésű 350g</v>
      </c>
      <c r="D8" s="13" t="str">
        <f>+VLOOKUP($B8,Adatok!$A$3:$BF$81,3,FALSE)</f>
        <v>Főtt, füst ízesítésű, csontokról mechanikusan lefejtett baromfihúsból készült termék</v>
      </c>
      <c r="E8" s="37">
        <f>+VLOOKUP($B8,Adatok!$A$3:$BF$81,38,FALSE)</f>
        <v>350</v>
      </c>
      <c r="F8" s="37">
        <f>+VLOOKUP($B8,Adatok!$A$3:$BF$81,39,FALSE)</f>
        <v>358</v>
      </c>
      <c r="G8" s="17" t="str">
        <f>+VLOOKUP($B8,Adatok!$A$3:$BF$81,40,FALSE)</f>
        <v>5995663968338</v>
      </c>
      <c r="H8" s="36" t="str">
        <f>+VLOOKUP($B8,Adatok!$A$3:$BF$81,41,FALSE)</f>
        <v>200*20*180</v>
      </c>
      <c r="I8" s="36">
        <f>+VLOOKUP($B8,Adatok!$A$3:$BF$81,42,FALSE)</f>
        <v>5.6</v>
      </c>
      <c r="J8" s="36">
        <f>+VLOOKUP($B8,Adatok!$A$3:$BF$81,43,FALSE)</f>
        <v>6.0220000000000002</v>
      </c>
      <c r="K8" s="17" t="str">
        <f>+VLOOKUP($B8,Adatok!$A$3:$BF$81,44,FALSE)</f>
        <v>5995663968345</v>
      </c>
      <c r="L8" s="17" t="str">
        <f>+VLOOKUP($B8,Adatok!$A$3:$BF$81,45,FALSE)</f>
        <v>Karton</v>
      </c>
      <c r="M8" s="17" t="str">
        <f>+VLOOKUP($B8,Adatok!$A$3:$BF$81,46,FALSE)</f>
        <v>193*393*156</v>
      </c>
      <c r="N8" s="17">
        <f>+VLOOKUP($B8,Adatok!$A$3:$BF$81,47,FALSE)</f>
        <v>16</v>
      </c>
      <c r="O8" s="17" t="str">
        <f>+VLOOKUP($B8,Adatok!$A$3:$BF$81,48,FALSE)</f>
        <v>EU</v>
      </c>
      <c r="P8" s="17">
        <f>+VLOOKUP($B8,Adatok!$A$3:$BF$81,49,FALSE)</f>
        <v>12</v>
      </c>
      <c r="Q8" s="17">
        <f>+VLOOKUP($B8,Adatok!$A$3:$BF$81,50,FALSE)</f>
        <v>7</v>
      </c>
      <c r="R8" s="17">
        <f>+VLOOKUP($B8,Adatok!$A$3:$BF$81,51,FALSE)</f>
        <v>84</v>
      </c>
      <c r="S8" s="17">
        <f>+VLOOKUP($B8,Adatok!$A$3:$BF$81,52,FALSE)</f>
        <v>1344</v>
      </c>
      <c r="T8" s="36">
        <f>+VLOOKUP($B8,Adatok!$A$3:$BF$81,53,FALSE)</f>
        <v>470.4</v>
      </c>
      <c r="U8" s="36">
        <f>+VLOOKUP($B8,Adatok!$A$3:$BF$81,54,FALSE)</f>
        <v>528.99800000000005</v>
      </c>
      <c r="V8" s="38">
        <f>+VLOOKUP($B8,Adatok!$A$3:$BF$81,55,FALSE)</f>
        <v>1242</v>
      </c>
      <c r="W8" s="39" t="str">
        <f>+VLOOKUP($B8,Adatok!$A$3:$BF$81,56,FALSE)</f>
        <v>1601009990</v>
      </c>
      <c r="X8" s="39">
        <f>+VLOOKUP($B8,Adatok!$A$3:$BF$81,57,FALSE)</f>
        <v>90</v>
      </c>
    </row>
    <row r="9" spans="1:24" s="18" customFormat="1" ht="27.6" x14ac:dyDescent="0.25">
      <c r="A9" s="12" t="str">
        <f>+IF(PA!A7&gt;0,PA!A7,"")</f>
        <v/>
      </c>
      <c r="B9" s="16" t="str">
        <f>+IF(PA!B7&gt;0,PA!B7,"")</f>
        <v>OAP0018</v>
      </c>
      <c r="C9" s="17" t="str">
        <f>+VLOOKUP($B9,Adatok!$A$3:$BF$81,2,FALSE)</f>
        <v>FalniJó! - Hot Dog füst ízesítésű 280g</v>
      </c>
      <c r="D9" s="13" t="str">
        <f>+VLOOKUP($B9,Adatok!$A$3:$BF$81,3,FALSE)</f>
        <v>Főtt, füst ízesítésű, csontokról mechanikusan lefejtett baromfihúsból készült termék</v>
      </c>
      <c r="E9" s="37">
        <f>+VLOOKUP($B9,Adatok!$A$3:$BF$81,38,FALSE)</f>
        <v>280</v>
      </c>
      <c r="F9" s="37">
        <f>+VLOOKUP($B9,Adatok!$A$3:$BF$81,39,FALSE)</f>
        <v>288</v>
      </c>
      <c r="G9" s="17" t="str">
        <f>+VLOOKUP($B9,Adatok!$A$3:$BF$81,40,FALSE)</f>
        <v>5995663968086</v>
      </c>
      <c r="H9" s="36" t="str">
        <f>+VLOOKUP($B9,Adatok!$A$3:$BF$81,41,FALSE)</f>
        <v>200*20*180</v>
      </c>
      <c r="I9" s="36">
        <f>+VLOOKUP($B9,Adatok!$A$3:$BF$81,42,FALSE)</f>
        <v>5.6</v>
      </c>
      <c r="J9" s="36">
        <f>+VLOOKUP($B9,Adatok!$A$3:$BF$81,43,FALSE)</f>
        <v>5.9630000000000001</v>
      </c>
      <c r="K9" s="17" t="str">
        <f>+VLOOKUP($B9,Adatok!$A$3:$BF$81,44,FALSE)</f>
        <v>5995663968093</v>
      </c>
      <c r="L9" s="17" t="str">
        <f>+VLOOKUP($B9,Adatok!$A$3:$BF$81,45,FALSE)</f>
        <v>Kínálókarton</v>
      </c>
      <c r="M9" s="17" t="str">
        <f>+VLOOKUP($B9,Adatok!$A$3:$BF$81,46,FALSE)</f>
        <v>186*356*182</v>
      </c>
      <c r="N9" s="17">
        <f>+VLOOKUP($B9,Adatok!$A$3:$BF$81,47,FALSE)</f>
        <v>20</v>
      </c>
      <c r="O9" s="17" t="str">
        <f>+VLOOKUP($B9,Adatok!$A$3:$BF$81,48,FALSE)</f>
        <v>EU</v>
      </c>
      <c r="P9" s="17">
        <f>+VLOOKUP($B9,Adatok!$A$3:$BF$81,49,FALSE)</f>
        <v>12</v>
      </c>
      <c r="Q9" s="17">
        <f>+VLOOKUP($B9,Adatok!$A$3:$BF$81,50,FALSE)</f>
        <v>5</v>
      </c>
      <c r="R9" s="17">
        <f>+VLOOKUP($B9,Adatok!$A$3:$BF$81,51,FALSE)</f>
        <v>60</v>
      </c>
      <c r="S9" s="17">
        <f>+VLOOKUP($B9,Adatok!$A$3:$BF$81,52,FALSE)</f>
        <v>1200</v>
      </c>
      <c r="T9" s="36">
        <f>+VLOOKUP($B9,Adatok!$A$3:$BF$81,53,FALSE)</f>
        <v>336</v>
      </c>
      <c r="U9" s="36">
        <f>+VLOOKUP($B9,Adatok!$A$3:$BF$81,54,FALSE)</f>
        <v>380.98</v>
      </c>
      <c r="V9" s="38">
        <f>+VLOOKUP($B9,Adatok!$A$3:$BF$81,55,FALSE)</f>
        <v>1060</v>
      </c>
      <c r="W9" s="39" t="str">
        <f>+VLOOKUP($B9,Adatok!$A$3:$BF$81,56,FALSE)</f>
        <v>1601009900</v>
      </c>
      <c r="X9" s="39">
        <f>+VLOOKUP($B9,Adatok!$A$3:$BF$81,57,FALSE)</f>
        <v>90</v>
      </c>
    </row>
    <row r="10" spans="1:24" s="18" customFormat="1" ht="27.6" x14ac:dyDescent="0.25">
      <c r="A10" s="12" t="str">
        <f>+IF(PA!A8&gt;0,PA!A8,"")</f>
        <v/>
      </c>
      <c r="B10" s="16" t="str">
        <f>+IF(PA!B8&gt;0,PA!B8,"")</f>
        <v>OAP0019</v>
      </c>
      <c r="C10" s="17" t="str">
        <f>+VLOOKUP($B10,Adatok!$A$3:$BF$81,2,FALSE)</f>
        <v>FalniJó! - Hot Dog füst ízesítésű 700g</v>
      </c>
      <c r="D10" s="13" t="str">
        <f>+VLOOKUP($B10,Adatok!$A$3:$BF$81,3,FALSE)</f>
        <v>Főtt, füst ízesítésű, csontokról mechanikusan lefejtett baromfihúsból készült termék</v>
      </c>
      <c r="E10" s="37">
        <f>+VLOOKUP($B10,Adatok!$A$3:$BF$81,38,FALSE)</f>
        <v>700</v>
      </c>
      <c r="F10" s="37">
        <f>+VLOOKUP($B10,Adatok!$A$3:$BF$81,39,FALSE)</f>
        <v>708</v>
      </c>
      <c r="G10" s="17" t="str">
        <f>+VLOOKUP($B10,Adatok!$A$3:$BF$81,40,FALSE)</f>
        <v>5995663969823</v>
      </c>
      <c r="H10" s="36" t="str">
        <f>+VLOOKUP($B10,Adatok!$A$3:$BF$81,41,FALSE)</f>
        <v>200*40*180</v>
      </c>
      <c r="I10" s="36">
        <f>+VLOOKUP($B10,Adatok!$A$3:$BF$81,42,FALSE)</f>
        <v>7</v>
      </c>
      <c r="J10" s="36">
        <f>+VLOOKUP($B10,Adatok!$A$3:$BF$81,43,FALSE)</f>
        <v>7.2830000000000004</v>
      </c>
      <c r="K10" s="17" t="str">
        <f>+VLOOKUP($B10,Adatok!$A$3:$BF$81,44,FALSE)</f>
        <v>5995663969830</v>
      </c>
      <c r="L10" s="17" t="str">
        <f>+VLOOKUP($B10,Adatok!$A$3:$BF$81,45,FALSE)</f>
        <v>Karton</v>
      </c>
      <c r="M10" s="17" t="str">
        <f>+VLOOKUP($B10,Adatok!$A$3:$BF$81,46,FALSE)</f>
        <v>186*356*182</v>
      </c>
      <c r="N10" s="17">
        <f>+VLOOKUP($B10,Adatok!$A$3:$BF$81,47,FALSE)</f>
        <v>10</v>
      </c>
      <c r="O10" s="17" t="str">
        <f>+VLOOKUP($B10,Adatok!$A$3:$BF$81,48,FALSE)</f>
        <v>EU</v>
      </c>
      <c r="P10" s="17">
        <f>+VLOOKUP($B10,Adatok!$A$3:$BF$81,49,FALSE)</f>
        <v>12</v>
      </c>
      <c r="Q10" s="17">
        <f>+VLOOKUP($B10,Adatok!$A$3:$BF$81,50,FALSE)</f>
        <v>5</v>
      </c>
      <c r="R10" s="17">
        <f>+VLOOKUP($B10,Adatok!$A$3:$BF$81,51,FALSE)</f>
        <v>60</v>
      </c>
      <c r="S10" s="17">
        <f>+VLOOKUP($B10,Adatok!$A$3:$BF$81,52,FALSE)</f>
        <v>600</v>
      </c>
      <c r="T10" s="36">
        <f>+VLOOKUP($B10,Adatok!$A$3:$BF$81,53,FALSE)</f>
        <v>420</v>
      </c>
      <c r="U10" s="36">
        <f>+VLOOKUP($B10,Adatok!$A$3:$BF$81,54,FALSE)</f>
        <v>460.18</v>
      </c>
      <c r="V10" s="38">
        <f>+VLOOKUP($B10,Adatok!$A$3:$BF$81,55,FALSE)</f>
        <v>1060</v>
      </c>
      <c r="W10" s="39" t="str">
        <f>+VLOOKUP($B10,Adatok!$A$3:$BF$81,56,FALSE)</f>
        <v>1601009900</v>
      </c>
      <c r="X10" s="39">
        <f>+VLOOKUP($B10,Adatok!$A$3:$BF$81,57,FALSE)</f>
        <v>60</v>
      </c>
    </row>
    <row r="11" spans="1:24" s="18" customFormat="1" ht="27.6" x14ac:dyDescent="0.25">
      <c r="A11" s="12" t="str">
        <f>+IF(PA!A9&gt;0,PA!A9,"")</f>
        <v/>
      </c>
      <c r="B11" s="16" t="str">
        <f>+IF(PA!B9&gt;0,PA!B9,"")</f>
        <v>OAP0106</v>
      </c>
      <c r="C11" s="17" t="str">
        <f>+VLOOKUP($B11,Adatok!$A$3:$BF$81,2,FALSE)</f>
        <v>FalniJó! - Hot Dog sajtos 140g</v>
      </c>
      <c r="D11" s="13" t="str">
        <f>+VLOOKUP($B11,Adatok!$A$3:$BF$81,3,FALSE)</f>
        <v>Főtt, füst ízesítésű, csontokról mechanikusan lefejtett baromfihúsból készült termék sajttal</v>
      </c>
      <c r="E11" s="37">
        <f>+VLOOKUP($B11,Adatok!$A$3:$BF$81,38,FALSE)</f>
        <v>140</v>
      </c>
      <c r="F11" s="37">
        <f>+VLOOKUP($B11,Adatok!$A$3:$BF$81,39,FALSE)</f>
        <v>145</v>
      </c>
      <c r="G11" s="17" t="str">
        <f>+VLOOKUP($B11,Adatok!$A$3:$BF$81,40,FALSE)</f>
        <v>5995663968352</v>
      </c>
      <c r="H11" s="36" t="str">
        <f>+VLOOKUP($B11,Adatok!$A$3:$BF$81,41,FALSE)</f>
        <v>100*20*180</v>
      </c>
      <c r="I11" s="36">
        <f>+VLOOKUP($B11,Adatok!$A$3:$BF$81,42,FALSE)</f>
        <v>2.8</v>
      </c>
      <c r="J11" s="36">
        <f>+VLOOKUP($B11,Adatok!$A$3:$BF$81,43,FALSE)</f>
        <v>3.0430000000000001</v>
      </c>
      <c r="K11" s="17" t="str">
        <f>+VLOOKUP($B11,Adatok!$A$3:$BF$81,44,FALSE)</f>
        <v>5995663968369</v>
      </c>
      <c r="L11" s="17" t="str">
        <f>+VLOOKUP($B11,Adatok!$A$3:$BF$81,45,FALSE)</f>
        <v>Karton</v>
      </c>
      <c r="M11" s="17" t="str">
        <f>+VLOOKUP($B11,Adatok!$A$3:$BF$81,46,FALSE)</f>
        <v>218*288*121</v>
      </c>
      <c r="N11" s="17">
        <f>+VLOOKUP($B11,Adatok!$A$3:$BF$81,47,FALSE)</f>
        <v>20</v>
      </c>
      <c r="O11" s="17" t="str">
        <f>+VLOOKUP($B11,Adatok!$A$3:$BF$81,48,FALSE)</f>
        <v>EU</v>
      </c>
      <c r="P11" s="17">
        <f>+VLOOKUP($B11,Adatok!$A$3:$BF$81,49,FALSE)</f>
        <v>11</v>
      </c>
      <c r="Q11" s="17">
        <f>+VLOOKUP($B11,Adatok!$A$3:$BF$81,50,FALSE)</f>
        <v>10</v>
      </c>
      <c r="R11" s="17">
        <f>+VLOOKUP($B11,Adatok!$A$3:$BF$81,51,FALSE)</f>
        <v>110</v>
      </c>
      <c r="S11" s="17">
        <f>+VLOOKUP($B11,Adatok!$A$3:$BF$81,52,FALSE)</f>
        <v>2200</v>
      </c>
      <c r="T11" s="36">
        <f>+VLOOKUP($B11,Adatok!$A$3:$BF$81,53,FALSE)</f>
        <v>308</v>
      </c>
      <c r="U11" s="36">
        <f>+VLOOKUP($B11,Adatok!$A$3:$BF$81,54,FALSE)</f>
        <v>357.93</v>
      </c>
      <c r="V11" s="38">
        <f>+VLOOKUP($B11,Adatok!$A$3:$BF$81,55,FALSE)</f>
        <v>1310</v>
      </c>
      <c r="W11" s="39" t="str">
        <f>+VLOOKUP($B11,Adatok!$A$3:$BF$81,56,FALSE)</f>
        <v>1601009990</v>
      </c>
      <c r="X11" s="39">
        <f>+VLOOKUP($B11,Adatok!$A$3:$BF$81,57,FALSE)</f>
        <v>90</v>
      </c>
    </row>
    <row r="12" spans="1:24" s="18" customFormat="1" ht="27.6" x14ac:dyDescent="0.25">
      <c r="A12" s="12" t="str">
        <f>+IF(PA!A10&gt;0,PA!A10,"")</f>
        <v/>
      </c>
      <c r="B12" s="16" t="str">
        <f>+IF(PA!B10&gt;0,PA!B10,"")</f>
        <v>OAP0107</v>
      </c>
      <c r="C12" s="17" t="str">
        <f>+VLOOKUP($B12,Adatok!$A$3:$BF$81,2,FALSE)</f>
        <v>FalniJó! - Hot Dog sajtos 280g</v>
      </c>
      <c r="D12" s="13" t="str">
        <f>+VLOOKUP($B12,Adatok!$A$3:$BF$81,3,FALSE)</f>
        <v>Főtt, füst ízesítésű, csontokról mechanikusan lefejtett baromfihúsból készült termék sajttal</v>
      </c>
      <c r="E12" s="37">
        <f>+VLOOKUP($B12,Adatok!$A$3:$BF$81,38,FALSE)</f>
        <v>280</v>
      </c>
      <c r="F12" s="37">
        <f>+VLOOKUP($B12,Adatok!$A$3:$BF$81,39,FALSE)</f>
        <v>288</v>
      </c>
      <c r="G12" s="17" t="str">
        <f>+VLOOKUP($B12,Adatok!$A$3:$BF$81,40,FALSE)</f>
        <v>5995663968109</v>
      </c>
      <c r="H12" s="36" t="str">
        <f>+VLOOKUP($B12,Adatok!$A$3:$BF$81,41,FALSE)</f>
        <v>200*20*180</v>
      </c>
      <c r="I12" s="36">
        <f>+VLOOKUP($B12,Adatok!$A$3:$BF$81,42,FALSE)</f>
        <v>5.6</v>
      </c>
      <c r="J12" s="36">
        <f>+VLOOKUP($B12,Adatok!$A$3:$BF$81,43,FALSE)</f>
        <v>5.9630000000000001</v>
      </c>
      <c r="K12" s="17" t="str">
        <f>+VLOOKUP($B12,Adatok!$A$3:$BF$81,44,FALSE)</f>
        <v>5995663968116</v>
      </c>
      <c r="L12" s="17" t="str">
        <f>+VLOOKUP($B12,Adatok!$A$3:$BF$81,45,FALSE)</f>
        <v>Kínálókarton</v>
      </c>
      <c r="M12" s="17" t="str">
        <f>+VLOOKUP($B12,Adatok!$A$3:$BF$81,46,FALSE)</f>
        <v>186*356*182</v>
      </c>
      <c r="N12" s="17">
        <f>+VLOOKUP($B12,Adatok!$A$3:$BF$81,47,FALSE)</f>
        <v>20</v>
      </c>
      <c r="O12" s="17" t="str">
        <f>+VLOOKUP($B12,Adatok!$A$3:$BF$81,48,FALSE)</f>
        <v>EU</v>
      </c>
      <c r="P12" s="17">
        <f>+VLOOKUP($B12,Adatok!$A$3:$BF$81,49,FALSE)</f>
        <v>12</v>
      </c>
      <c r="Q12" s="17">
        <f>+VLOOKUP($B12,Adatok!$A$3:$BF$81,50,FALSE)</f>
        <v>5</v>
      </c>
      <c r="R12" s="17">
        <f>+VLOOKUP($B12,Adatok!$A$3:$BF$81,51,FALSE)</f>
        <v>60</v>
      </c>
      <c r="S12" s="17">
        <f>+VLOOKUP($B12,Adatok!$A$3:$BF$81,52,FALSE)</f>
        <v>1200</v>
      </c>
      <c r="T12" s="36">
        <f>+VLOOKUP($B12,Adatok!$A$3:$BF$81,53,FALSE)</f>
        <v>336</v>
      </c>
      <c r="U12" s="36">
        <f>+VLOOKUP($B12,Adatok!$A$3:$BF$81,54,FALSE)</f>
        <v>380.98</v>
      </c>
      <c r="V12" s="38">
        <f>+VLOOKUP($B12,Adatok!$A$3:$BF$81,55,FALSE)</f>
        <v>1060</v>
      </c>
      <c r="W12" s="39" t="str">
        <f>+VLOOKUP($B12,Adatok!$A$3:$BF$81,56,FALSE)</f>
        <v>1601009900</v>
      </c>
      <c r="X12" s="39">
        <f>+VLOOKUP($B12,Adatok!$A$3:$BF$81,57,FALSE)</f>
        <v>90</v>
      </c>
    </row>
    <row r="13" spans="1:24" s="18" customFormat="1" ht="55.2" x14ac:dyDescent="0.25">
      <c r="A13" s="12" t="str">
        <f>+IF(PA!A11&gt;0,PA!A11,"")</f>
        <v/>
      </c>
      <c r="B13" s="16" t="str">
        <f>+IF(PA!B11&gt;0,PA!B11,"")</f>
        <v>OAP0202</v>
      </c>
      <c r="C13" s="17" t="str">
        <f>+VLOOKUP($B13,Adatok!$A$3:$BF$81,2,FALSE)</f>
        <v>FalniJó! - Hot Dog csípős 140g</v>
      </c>
      <c r="D13" s="13" t="str">
        <f>+VLOOKUP($B13,Adatok!$A$3:$BF$81,3,FALSE)</f>
        <v>Főtt, füst ízesítésű és csípős, csontokról mechanikusan lefejtett baromfihúsból készült termék Jalapeno paprikával és kaliforniai paprikával</v>
      </c>
      <c r="E13" s="37">
        <f>+VLOOKUP($B13,Adatok!$A$3:$BF$81,38,FALSE)</f>
        <v>140</v>
      </c>
      <c r="F13" s="37">
        <f>+VLOOKUP($B13,Adatok!$A$3:$BF$81,39,FALSE)</f>
        <v>145</v>
      </c>
      <c r="G13" s="17" t="str">
        <f>+VLOOKUP($B13,Adatok!$A$3:$BF$81,40,FALSE)</f>
        <v>5995663968376</v>
      </c>
      <c r="H13" s="36" t="str">
        <f>+VLOOKUP($B13,Adatok!$A$3:$BF$81,41,FALSE)</f>
        <v>100*20*180</v>
      </c>
      <c r="I13" s="36">
        <f>+VLOOKUP($B13,Adatok!$A$3:$BF$81,42,FALSE)</f>
        <v>2.8</v>
      </c>
      <c r="J13" s="36">
        <f>+VLOOKUP($B13,Adatok!$A$3:$BF$81,43,FALSE)</f>
        <v>3.0430000000000001</v>
      </c>
      <c r="K13" s="17" t="str">
        <f>+VLOOKUP($B13,Adatok!$A$3:$BF$81,44,FALSE)</f>
        <v>5995663968383</v>
      </c>
      <c r="L13" s="17" t="str">
        <f>+VLOOKUP($B13,Adatok!$A$3:$BF$81,45,FALSE)</f>
        <v>Karton</v>
      </c>
      <c r="M13" s="17" t="str">
        <f>+VLOOKUP($B13,Adatok!$A$3:$BF$81,46,FALSE)</f>
        <v>218*288*121</v>
      </c>
      <c r="N13" s="17">
        <f>+VLOOKUP($B13,Adatok!$A$3:$BF$81,47,FALSE)</f>
        <v>20</v>
      </c>
      <c r="O13" s="17" t="str">
        <f>+VLOOKUP($B13,Adatok!$A$3:$BF$81,48,FALSE)</f>
        <v>EU</v>
      </c>
      <c r="P13" s="17">
        <f>+VLOOKUP($B13,Adatok!$A$3:$BF$81,49,FALSE)</f>
        <v>11</v>
      </c>
      <c r="Q13" s="17">
        <f>+VLOOKUP($B13,Adatok!$A$3:$BF$81,50,FALSE)</f>
        <v>10</v>
      </c>
      <c r="R13" s="17">
        <f>+VLOOKUP($B13,Adatok!$A$3:$BF$81,51,FALSE)</f>
        <v>110</v>
      </c>
      <c r="S13" s="17">
        <f>+VLOOKUP($B13,Adatok!$A$3:$BF$81,52,FALSE)</f>
        <v>2200</v>
      </c>
      <c r="T13" s="36">
        <f>+VLOOKUP($B13,Adatok!$A$3:$BF$81,53,FALSE)</f>
        <v>308</v>
      </c>
      <c r="U13" s="36">
        <f>+VLOOKUP($B13,Adatok!$A$3:$BF$81,54,FALSE)</f>
        <v>357.93</v>
      </c>
      <c r="V13" s="38">
        <f>+VLOOKUP($B13,Adatok!$A$3:$BF$81,55,FALSE)</f>
        <v>1310</v>
      </c>
      <c r="W13" s="39" t="str">
        <f>+VLOOKUP($B13,Adatok!$A$3:$BF$81,56,FALSE)</f>
        <v>1601009990</v>
      </c>
      <c r="X13" s="39">
        <f>+VLOOKUP($B13,Adatok!$A$3:$BF$81,57,FALSE)</f>
        <v>90</v>
      </c>
    </row>
    <row r="14" spans="1:24" s="18" customFormat="1" ht="41.4" x14ac:dyDescent="0.25">
      <c r="A14" s="12" t="str">
        <f>+IF(PA!A12&gt;0,PA!A12,"")</f>
        <v/>
      </c>
      <c r="B14" s="16" t="str">
        <f>+IF(PA!B12&gt;0,PA!B12,"")</f>
        <v>RAW0009</v>
      </c>
      <c r="C14" s="17" t="str">
        <f>+VLOOKUP($B14,Adatok!$A$3:$BF$81,2,FALSE)</f>
        <v>Falni Jó! Csemege 300g</v>
      </c>
      <c r="D14" s="13" t="str">
        <f>+VLOOKUP($B14,Adatok!$A$3:$BF$81,3,FALSE)</f>
        <v>Főtt, csontokról mechanikusan lefejtett baromfihúsból készült termék, nem ehető műbélben</v>
      </c>
      <c r="E14" s="37">
        <f>+VLOOKUP($B14,Adatok!$A$3:$BF$81,38,FALSE)</f>
        <v>300</v>
      </c>
      <c r="F14" s="37">
        <f>+VLOOKUP($B14,Adatok!$A$3:$BF$81,39,FALSE)</f>
        <v>306</v>
      </c>
      <c r="G14" s="17" t="str">
        <f>+VLOOKUP($B14,Adatok!$A$3:$BF$81,40,FALSE)</f>
        <v>5995663968482</v>
      </c>
      <c r="H14" s="36" t="str">
        <f>+VLOOKUP($B14,Adatok!$A$3:$BF$81,41,FALSE)</f>
        <v>62*62*160</v>
      </c>
      <c r="I14" s="36">
        <f>+VLOOKUP($B14,Adatok!$A$3:$BF$81,42,FALSE)</f>
        <v>3</v>
      </c>
      <c r="J14" s="36">
        <f>+VLOOKUP($B14,Adatok!$A$3:$BF$81,43,FALSE)</f>
        <v>3.1819999999999999</v>
      </c>
      <c r="K14" s="17" t="str">
        <f>+VLOOKUP($B14,Adatok!$A$3:$BF$81,44,FALSE)</f>
        <v>5995663968864</v>
      </c>
      <c r="L14" s="17" t="str">
        <f>+VLOOKUP($B14,Adatok!$A$3:$BF$81,45,FALSE)</f>
        <v>Karton</v>
      </c>
      <c r="M14" s="17" t="str">
        <f>+VLOOKUP($B14,Adatok!$A$3:$BF$81,46,FALSE)</f>
        <v>200*263*121</v>
      </c>
      <c r="N14" s="17">
        <f>+VLOOKUP($B14,Adatok!$A$3:$BF$81,47,FALSE)</f>
        <v>10</v>
      </c>
      <c r="O14" s="17" t="str">
        <f>+VLOOKUP($B14,Adatok!$A$3:$BF$81,48,FALSE)</f>
        <v>EU</v>
      </c>
      <c r="P14" s="17">
        <f>+VLOOKUP($B14,Adatok!$A$3:$BF$81,49,FALSE)</f>
        <v>18</v>
      </c>
      <c r="Q14" s="17">
        <f>+VLOOKUP($B14,Adatok!$A$3:$BF$81,50,FALSE)</f>
        <v>10</v>
      </c>
      <c r="R14" s="17">
        <f>+VLOOKUP($B14,Adatok!$A$3:$BF$81,51,FALSE)</f>
        <v>180</v>
      </c>
      <c r="S14" s="17">
        <f>+VLOOKUP($B14,Adatok!$A$3:$BF$81,52,FALSE)</f>
        <v>1800</v>
      </c>
      <c r="T14" s="36">
        <f>+VLOOKUP($B14,Adatok!$A$3:$BF$81,53,FALSE)</f>
        <v>540</v>
      </c>
      <c r="U14" s="36">
        <f>+VLOOKUP($B14,Adatok!$A$3:$BF$81,54,FALSE)</f>
        <v>595.96</v>
      </c>
      <c r="V14" s="38">
        <f>+VLOOKUP($B14,Adatok!$A$3:$BF$81,55,FALSE)</f>
        <v>1360</v>
      </c>
      <c r="W14" s="39" t="str">
        <f>+VLOOKUP($B14,Adatok!$A$3:$BF$81,56,FALSE)</f>
        <v>1601009990</v>
      </c>
      <c r="X14" s="39">
        <f>+VLOOKUP($B14,Adatok!$A$3:$BF$81,57,FALSE)</f>
        <v>75</v>
      </c>
    </row>
    <row r="15" spans="1:24" s="18" customFormat="1" ht="41.4" x14ac:dyDescent="0.25">
      <c r="A15" s="12" t="str">
        <f>+IF(PA!A13&gt;0,PA!A13,"")</f>
        <v/>
      </c>
      <c r="B15" s="19" t="str">
        <f>+IF(PA!B13&gt;0,PA!B13,"")</f>
        <v>RBA0009</v>
      </c>
      <c r="C15" s="17" t="str">
        <f>+VLOOKUP($B15,Adatok!$A$3:$BF$81,2,FALSE)</f>
        <v>Falni Jó! Csemege 2000g</v>
      </c>
      <c r="D15" s="13" t="str">
        <f>+VLOOKUP($B15,Adatok!$A$3:$BF$81,3,FALSE)</f>
        <v>Főtt, csontokról mechanikusan lefejtett baromfihúsból készült termék, nem ehető műbélben</v>
      </c>
      <c r="E15" s="37">
        <f>+VLOOKUP($B15,Adatok!$A$3:$BF$81,38,FALSE)</f>
        <v>2000</v>
      </c>
      <c r="F15" s="37">
        <f>+VLOOKUP($B15,Adatok!$A$3:$BF$81,39,FALSE)</f>
        <v>2015</v>
      </c>
      <c r="G15" s="17" t="str">
        <f>+VLOOKUP($B15,Adatok!$A$3:$BF$81,40,FALSE)</f>
        <v>5995663968390</v>
      </c>
      <c r="H15" s="36" t="str">
        <f>+VLOOKUP($B15,Adatok!$A$3:$BF$81,41,FALSE)</f>
        <v>89*89*410</v>
      </c>
      <c r="I15" s="36">
        <f>+VLOOKUP($B15,Adatok!$A$3:$BF$81,42,FALSE)</f>
        <v>6</v>
      </c>
      <c r="J15" s="36">
        <f>+VLOOKUP($B15,Adatok!$A$3:$BF$81,43,FALSE)</f>
        <v>6.2430000000000003</v>
      </c>
      <c r="K15" s="17" t="str">
        <f>+VLOOKUP($B15,Adatok!$A$3:$BF$81,44,FALSE)</f>
        <v>5995663968406</v>
      </c>
      <c r="L15" s="17" t="str">
        <f>+VLOOKUP($B15,Adatok!$A$3:$BF$81,45,FALSE)</f>
        <v>Karton</v>
      </c>
      <c r="M15" s="17" t="str">
        <f>+VLOOKUP($B15,Adatok!$A$3:$BF$81,46,FALSE)</f>
        <v>278*388*106</v>
      </c>
      <c r="N15" s="17">
        <f>+VLOOKUP($B15,Adatok!$A$3:$BF$81,47,FALSE)</f>
        <v>3</v>
      </c>
      <c r="O15" s="17" t="str">
        <f>+VLOOKUP($B15,Adatok!$A$3:$BF$81,48,FALSE)</f>
        <v>EU</v>
      </c>
      <c r="P15" s="17">
        <f>+VLOOKUP($B15,Adatok!$A$3:$BF$81,49,FALSE)</f>
        <v>8</v>
      </c>
      <c r="Q15" s="17">
        <f>+VLOOKUP($B15,Adatok!$A$3:$BF$81,50,FALSE)</f>
        <v>8</v>
      </c>
      <c r="R15" s="17">
        <f>+VLOOKUP($B15,Adatok!$A$3:$BF$81,51,FALSE)</f>
        <v>64</v>
      </c>
      <c r="S15" s="17">
        <f>+VLOOKUP($B15,Adatok!$A$3:$BF$81,52,FALSE)</f>
        <v>192</v>
      </c>
      <c r="T15" s="36">
        <f>+VLOOKUP($B15,Adatok!$A$3:$BF$81,53,FALSE)</f>
        <v>384</v>
      </c>
      <c r="U15" s="36">
        <f>+VLOOKUP($B15,Adatok!$A$3:$BF$81,54,FALSE)</f>
        <v>422.68200000000002</v>
      </c>
      <c r="V15" s="38">
        <f>+VLOOKUP($B15,Adatok!$A$3:$BF$81,55,FALSE)</f>
        <v>998</v>
      </c>
      <c r="W15" s="39" t="str">
        <f>+VLOOKUP($B15,Adatok!$A$3:$BF$81,56,FALSE)</f>
        <v>1601009990</v>
      </c>
      <c r="X15" s="39">
        <f>+VLOOKUP($B15,Adatok!$A$3:$BF$81,57,FALSE)</f>
        <v>75</v>
      </c>
    </row>
    <row r="16" spans="1:24" s="18" customFormat="1" ht="27.6" x14ac:dyDescent="0.25">
      <c r="A16" s="12" t="str">
        <f>+IF(PA!A14&gt;0,PA!A14,"")</f>
        <v/>
      </c>
      <c r="B16" s="19" t="str">
        <f>+IF(PA!B14&gt;0,PA!B14,"")</f>
        <v>RFC0101</v>
      </c>
      <c r="C16" s="17" t="str">
        <f>+VLOOKUP($B16,Adatok!$A$3:$BF$81,2,FALSE)</f>
        <v>Falni Jó! Csirkemell sonka 2000g</v>
      </c>
      <c r="D16" s="13" t="str">
        <f>+VLOOKUP($B16,Adatok!$A$3:$BF$81,3,FALSE)</f>
        <v>Formázott, hőkezelt, csirkemell sonka, nem ehető műbélben</v>
      </c>
      <c r="E16" s="37">
        <f>+VLOOKUP($B16,Adatok!$A$3:$BF$81,38,FALSE)</f>
        <v>2000</v>
      </c>
      <c r="F16" s="37">
        <f>+VLOOKUP($B16,Adatok!$A$3:$BF$81,39,FALSE)</f>
        <v>2015</v>
      </c>
      <c r="G16" s="17" t="str">
        <f>+VLOOKUP($B16,Adatok!$A$3:$BF$81,40,FALSE)</f>
        <v>5995663969571</v>
      </c>
      <c r="H16" s="36" t="str">
        <f>+VLOOKUP($B16,Adatok!$A$3:$BF$81,41,FALSE)</f>
        <v>95*95*270</v>
      </c>
      <c r="I16" s="36">
        <f>+VLOOKUP($B16,Adatok!$A$3:$BF$81,42,FALSE)</f>
        <v>6</v>
      </c>
      <c r="J16" s="36">
        <f>+VLOOKUP($B16,Adatok!$A$3:$BF$81,43,FALSE)</f>
        <v>6.2619999999999996</v>
      </c>
      <c r="K16" s="17" t="str">
        <f>+VLOOKUP($B16,Adatok!$A$3:$BF$81,44,FALSE)</f>
        <v>5995663969588</v>
      </c>
      <c r="L16" s="17" t="str">
        <f>+VLOOKUP($B16,Adatok!$A$3:$BF$81,45,FALSE)</f>
        <v>Karton</v>
      </c>
      <c r="M16" s="17" t="str">
        <f>+VLOOKUP($B16,Adatok!$A$3:$BF$81,46,FALSE)</f>
        <v>288*368*111</v>
      </c>
      <c r="N16" s="17">
        <f>+VLOOKUP($B16,Adatok!$A$3:$BF$81,47,FALSE)</f>
        <v>3</v>
      </c>
      <c r="O16" s="17" t="str">
        <f>+VLOOKUP($B16,Adatok!$A$3:$BF$81,48,FALSE)</f>
        <v>EU</v>
      </c>
      <c r="P16" s="17">
        <f>+VLOOKUP($B16,Adatok!$A$3:$BF$81,49,FALSE)</f>
        <v>8</v>
      </c>
      <c r="Q16" s="17">
        <f>+VLOOKUP($B16,Adatok!$A$3:$BF$81,50,FALSE)</f>
        <v>8</v>
      </c>
      <c r="R16" s="17">
        <f>+VLOOKUP($B16,Adatok!$A$3:$BF$81,51,FALSE)</f>
        <v>64</v>
      </c>
      <c r="S16" s="17">
        <f>+VLOOKUP($B16,Adatok!$A$3:$BF$81,52,FALSE)</f>
        <v>192</v>
      </c>
      <c r="T16" s="36">
        <f>+VLOOKUP($B16,Adatok!$A$3:$BF$81,53,FALSE)</f>
        <v>384</v>
      </c>
      <c r="U16" s="36">
        <f>+VLOOKUP($B16,Adatok!$A$3:$BF$81,54,FALSE)</f>
        <v>423.96800000000002</v>
      </c>
      <c r="V16" s="38">
        <f>+VLOOKUP($B16,Adatok!$A$3:$BF$81,55,FALSE)</f>
        <v>1038</v>
      </c>
      <c r="W16" s="39" t="str">
        <f>+VLOOKUP($B16,Adatok!$A$3:$BF$81,56,FALSE)</f>
        <v>1601009990</v>
      </c>
      <c r="X16" s="39">
        <f>+VLOOKUP($B16,Adatok!$A$3:$BF$81,57,FALSE)</f>
        <v>60</v>
      </c>
    </row>
    <row r="17" spans="1:24" s="18" customFormat="1" ht="41.4" x14ac:dyDescent="0.25">
      <c r="A17" s="12" t="str">
        <f>+IF(PA!A15&gt;0,PA!A15,"")</f>
        <v/>
      </c>
      <c r="B17" s="19" t="str">
        <f>+IF(PA!B15&gt;0,PA!B15,"")</f>
        <v>SAW0008</v>
      </c>
      <c r="C17" s="17" t="str">
        <f>+VLOOKUP($B17,Adatok!$A$3:$BF$81,2,FALSE)</f>
        <v>Falni Jó! Csemege 100g</v>
      </c>
      <c r="D17" s="13" t="str">
        <f>+VLOOKUP($B17,Adatok!$A$3:$BF$81,3,FALSE)</f>
        <v>Főtt, csontokról mechanikusan lefejtett baromfihúsból készült termék, szeletelt, védőgázas csomagolásban</v>
      </c>
      <c r="E17" s="37">
        <f>+VLOOKUP($B17,Adatok!$A$3:$BF$81,38,FALSE)</f>
        <v>100</v>
      </c>
      <c r="F17" s="37">
        <f>+VLOOKUP($B17,Adatok!$A$3:$BF$81,39,FALSE)</f>
        <v>109</v>
      </c>
      <c r="G17" s="17" t="str">
        <f>+VLOOKUP($B17,Adatok!$A$3:$BF$81,40,FALSE)</f>
        <v>5995663968499</v>
      </c>
      <c r="H17" s="36" t="str">
        <f>+VLOOKUP($B17,Adatok!$A$3:$BF$81,41,FALSE)</f>
        <v>120*15*180</v>
      </c>
      <c r="I17" s="36">
        <f>+VLOOKUP($B17,Adatok!$A$3:$BF$81,42,FALSE)</f>
        <v>1.2</v>
      </c>
      <c r="J17" s="36">
        <f>+VLOOKUP($B17,Adatok!$A$3:$BF$81,43,FALSE)</f>
        <v>1.43</v>
      </c>
      <c r="K17" s="17" t="str">
        <f>+VLOOKUP($B17,Adatok!$A$3:$BF$81,44,FALSE)</f>
        <v>5995663968871</v>
      </c>
      <c r="L17" s="17" t="str">
        <f>+VLOOKUP($B17,Adatok!$A$3:$BF$81,45,FALSE)</f>
        <v>Karton</v>
      </c>
      <c r="M17" s="17" t="str">
        <f>+VLOOKUP($B17,Adatok!$A$3:$BF$81,46,FALSE)</f>
        <v>200*263*121</v>
      </c>
      <c r="N17" s="17">
        <f>+VLOOKUP($B17,Adatok!$A$3:$BF$81,47,FALSE)</f>
        <v>12</v>
      </c>
      <c r="O17" s="17" t="str">
        <f>+VLOOKUP($B17,Adatok!$A$3:$BF$81,48,FALSE)</f>
        <v>EU</v>
      </c>
      <c r="P17" s="17">
        <f>+VLOOKUP($B17,Adatok!$A$3:$BF$81,49,FALSE)</f>
        <v>18</v>
      </c>
      <c r="Q17" s="17">
        <f>+VLOOKUP($B17,Adatok!$A$3:$BF$81,50,FALSE)</f>
        <v>10</v>
      </c>
      <c r="R17" s="17">
        <f>+VLOOKUP($B17,Adatok!$A$3:$BF$81,51,FALSE)</f>
        <v>180</v>
      </c>
      <c r="S17" s="17">
        <f>+VLOOKUP($B17,Adatok!$A$3:$BF$81,52,FALSE)</f>
        <v>2160</v>
      </c>
      <c r="T17" s="36">
        <f>+VLOOKUP($B17,Adatok!$A$3:$BF$81,53,FALSE)</f>
        <v>216</v>
      </c>
      <c r="U17" s="36">
        <f>+VLOOKUP($B17,Adatok!$A$3:$BF$81,54,FALSE)</f>
        <v>280.56</v>
      </c>
      <c r="V17" s="38">
        <f>+VLOOKUP($B17,Adatok!$A$3:$BF$81,55,FALSE)</f>
        <v>1360</v>
      </c>
      <c r="W17" s="39" t="str">
        <f>+VLOOKUP($B17,Adatok!$A$3:$BF$81,56,FALSE)</f>
        <v>1601009990</v>
      </c>
      <c r="X17" s="39">
        <f>+VLOOKUP($B17,Adatok!$A$3:$BF$81,57,FALSE)</f>
        <v>30</v>
      </c>
    </row>
    <row r="18" spans="1:24" s="18" customFormat="1" ht="41.4" x14ac:dyDescent="0.25">
      <c r="A18" s="12" t="str">
        <f>+IF(PA!A16&gt;0,PA!A16,"")</f>
        <v/>
      </c>
      <c r="B18" s="19" t="str">
        <f>+IF(PA!B16&gt;0,PA!B16,"")</f>
        <v>SCG0005</v>
      </c>
      <c r="C18" s="17" t="str">
        <f>+VLOOKUP($B18,Adatok!$A$3:$BF$81,2,FALSE)</f>
        <v>Falni Jó! Magyaros csemege 100g</v>
      </c>
      <c r="D18" s="13" t="str">
        <f>+VLOOKUP($B18,Adatok!$A$3:$BF$81,3,FALSE)</f>
        <v>Főtt, magyaros ízesítésű, csontokról mechanikusan lefejtett pulykahúsból készült termék, szeletelt, védőgázas csomagolásban</v>
      </c>
      <c r="E18" s="37">
        <f>+VLOOKUP($B18,Adatok!$A$3:$BF$81,38,FALSE)</f>
        <v>100</v>
      </c>
      <c r="F18" s="37">
        <f>+VLOOKUP($B18,Adatok!$A$3:$BF$81,39,FALSE)</f>
        <v>109</v>
      </c>
      <c r="G18" s="17" t="str">
        <f>+VLOOKUP($B18,Adatok!$A$3:$BF$81,40,FALSE)</f>
        <v>5995663968413</v>
      </c>
      <c r="H18" s="36" t="str">
        <f>+VLOOKUP($B18,Adatok!$A$3:$BF$81,41,FALSE)</f>
        <v>120*15*180</v>
      </c>
      <c r="I18" s="36">
        <f>+VLOOKUP($B18,Adatok!$A$3:$BF$81,42,FALSE)</f>
        <v>1.2</v>
      </c>
      <c r="J18" s="36">
        <f>+VLOOKUP($B18,Adatok!$A$3:$BF$81,43,FALSE)</f>
        <v>1.43</v>
      </c>
      <c r="K18" s="17" t="str">
        <f>+VLOOKUP($B18,Adatok!$A$3:$BF$81,44,FALSE)</f>
        <v>5995663968420</v>
      </c>
      <c r="L18" s="17" t="str">
        <f>+VLOOKUP($B18,Adatok!$A$3:$BF$81,45,FALSE)</f>
        <v>Karton</v>
      </c>
      <c r="M18" s="17" t="str">
        <f>+VLOOKUP($B18,Adatok!$A$3:$BF$81,46,FALSE)</f>
        <v>200*263*121</v>
      </c>
      <c r="N18" s="17">
        <f>+VLOOKUP($B18,Adatok!$A$3:$BF$81,47,FALSE)</f>
        <v>12</v>
      </c>
      <c r="O18" s="17" t="str">
        <f>+VLOOKUP($B18,Adatok!$A$3:$BF$81,48,FALSE)</f>
        <v>EU</v>
      </c>
      <c r="P18" s="17">
        <f>+VLOOKUP($B18,Adatok!$A$3:$BF$81,49,FALSE)</f>
        <v>18</v>
      </c>
      <c r="Q18" s="17">
        <f>+VLOOKUP($B18,Adatok!$A$3:$BF$81,50,FALSE)</f>
        <v>10</v>
      </c>
      <c r="R18" s="17">
        <f>+VLOOKUP($B18,Adatok!$A$3:$BF$81,51,FALSE)</f>
        <v>180</v>
      </c>
      <c r="S18" s="17">
        <f>+VLOOKUP($B18,Adatok!$A$3:$BF$81,52,FALSE)</f>
        <v>2160</v>
      </c>
      <c r="T18" s="36">
        <f>+VLOOKUP($B18,Adatok!$A$3:$BF$81,53,FALSE)</f>
        <v>216</v>
      </c>
      <c r="U18" s="36">
        <f>+VLOOKUP($B18,Adatok!$A$3:$BF$81,54,FALSE)</f>
        <v>280.60000000000002</v>
      </c>
      <c r="V18" s="38">
        <f>+VLOOKUP($B18,Adatok!$A$3:$BF$81,55,FALSE)</f>
        <v>1360</v>
      </c>
      <c r="W18" s="39" t="str">
        <f>+VLOOKUP($B18,Adatok!$A$3:$BF$81,56,FALSE)</f>
        <v>1601009990</v>
      </c>
      <c r="X18" s="39">
        <f>+VLOOKUP($B18,Adatok!$A$3:$BF$81,57,FALSE)</f>
        <v>30</v>
      </c>
    </row>
    <row r="19" spans="1:24" s="18" customFormat="1" ht="41.4" x14ac:dyDescent="0.25">
      <c r="A19" s="12" t="str">
        <f>+IF(PA!A17&gt;0,PA!A17,"")</f>
        <v/>
      </c>
      <c r="B19" s="19" t="str">
        <f>+IF(PA!B17&gt;0,PA!B17,"")</f>
        <v>SFC0005</v>
      </c>
      <c r="C19" s="17" t="str">
        <f>+VLOOKUP($B19,Adatok!$A$3:$BF$81,2,FALSE)</f>
        <v>Falni Jó! Pillesonka 400g</v>
      </c>
      <c r="D19" s="13" t="str">
        <f>+VLOOKUP($B19,Adatok!$A$3:$BF$81,3,FALSE)</f>
        <v>Füst ízesítésű, formázott, hőkezelt, pulyka combsonka hozzáadott tejfehérjével, szeletelt, védőgázas csomagolásban</v>
      </c>
      <c r="E19" s="37">
        <f>+VLOOKUP($B19,Adatok!$A$3:$BF$81,38,FALSE)</f>
        <v>400</v>
      </c>
      <c r="F19" s="37">
        <f>+VLOOKUP($B19,Adatok!$A$3:$BF$81,39,FALSE)</f>
        <v>414</v>
      </c>
      <c r="G19" s="17" t="str">
        <f>+VLOOKUP($B19,Adatok!$A$3:$BF$81,40,FALSE)</f>
        <v>5995663969809</v>
      </c>
      <c r="H19" s="36" t="str">
        <f>+VLOOKUP($B19,Adatok!$A$3:$BF$81,41,FALSE)</f>
        <v>124*55*185</v>
      </c>
      <c r="I19" s="36">
        <f>+VLOOKUP($B19,Adatok!$A$3:$BF$81,42,FALSE)</f>
        <v>1.6</v>
      </c>
      <c r="J19" s="36">
        <f>+VLOOKUP($B19,Adatok!$A$3:$BF$81,43,FALSE)</f>
        <v>1.76</v>
      </c>
      <c r="K19" s="17" t="str">
        <f>+VLOOKUP($B19,Adatok!$A$3:$BF$81,44,FALSE)</f>
        <v>5995663969816</v>
      </c>
      <c r="L19" s="17" t="str">
        <f>+VLOOKUP($B19,Adatok!$A$3:$BF$81,45,FALSE)</f>
        <v>Kínálókarton</v>
      </c>
      <c r="M19" s="17" t="str">
        <f>+VLOOKUP($B19,Adatok!$A$3:$BF$81,46,FALSE)</f>
        <v>127*222*187</v>
      </c>
      <c r="N19" s="17">
        <f>+VLOOKUP($B19,Adatok!$A$3:$BF$81,47,FALSE)</f>
        <v>4</v>
      </c>
      <c r="O19" s="17" t="str">
        <f>+VLOOKUP($B19,Adatok!$A$3:$BF$81,48,FALSE)</f>
        <v>EU</v>
      </c>
      <c r="P19" s="17">
        <f>+VLOOKUP($B19,Adatok!$A$3:$BF$81,49,FALSE)</f>
        <v>32</v>
      </c>
      <c r="Q19" s="17">
        <f>+VLOOKUP($B19,Adatok!$A$3:$BF$81,50,FALSE)</f>
        <v>6</v>
      </c>
      <c r="R19" s="17">
        <f>+VLOOKUP($B19,Adatok!$A$3:$BF$81,51,FALSE)</f>
        <v>192</v>
      </c>
      <c r="S19" s="17">
        <f>+VLOOKUP($B19,Adatok!$A$3:$BF$81,52,FALSE)</f>
        <v>768</v>
      </c>
      <c r="T19" s="36">
        <f>+VLOOKUP($B19,Adatok!$A$3:$BF$81,53,FALSE)</f>
        <v>307.20000000000005</v>
      </c>
      <c r="U19" s="36">
        <f>+VLOOKUP($B19,Adatok!$A$3:$BF$81,54,FALSE)</f>
        <v>361.12</v>
      </c>
      <c r="V19" s="38">
        <f>+VLOOKUP($B19,Adatok!$A$3:$BF$81,55,FALSE)</f>
        <v>1272</v>
      </c>
      <c r="W19" s="39" t="str">
        <f>+VLOOKUP($B19,Adatok!$A$3:$BF$81,56,FALSE)</f>
        <v>1601009990</v>
      </c>
      <c r="X19" s="39">
        <f>+VLOOKUP($B19,Adatok!$A$3:$BF$81,57,FALSE)</f>
        <v>30</v>
      </c>
    </row>
    <row r="20" spans="1:24" s="18" customFormat="1" ht="41.4" x14ac:dyDescent="0.25">
      <c r="A20" s="12" t="str">
        <f>+IF(PA!A18&gt;0,PA!A18,"")</f>
        <v/>
      </c>
      <c r="B20" s="16" t="str">
        <f>+IF(PA!B18&gt;0,PA!B18,"")</f>
        <v>VAL0001</v>
      </c>
      <c r="C20" s="17" t="str">
        <f>+VLOOKUP($B20,Adatok!$A$3:$BF$81,2,FALSE)</f>
        <v>FalniJó! - Baromfiérmék 900g</v>
      </c>
      <c r="D20" s="13" t="str">
        <f>+VLOOKUP($B20,Adatok!$A$3:$BF$81,3,FALSE)</f>
        <v>Formázott, készresütött, gyorsfagyasztott, csontokról mechanikusan lefejtett csirkehúsból készült termék</v>
      </c>
      <c r="E20" s="37">
        <f>+VLOOKUP($B20,Adatok!$A$3:$BF$81,38,FALSE)</f>
        <v>900</v>
      </c>
      <c r="F20" s="37">
        <f>+VLOOKUP($B20,Adatok!$A$3:$BF$81,39,FALSE)</f>
        <v>913</v>
      </c>
      <c r="G20" s="17" t="str">
        <f>+VLOOKUP($B20,Adatok!$A$3:$BF$81,40,FALSE)</f>
        <v>5999564521456</v>
      </c>
      <c r="H20" s="36" t="str">
        <f>+VLOOKUP($B20,Adatok!$A$3:$BF$81,41,FALSE)</f>
        <v>240*120*300</v>
      </c>
      <c r="I20" s="36">
        <f>+VLOOKUP($B20,Adatok!$A$3:$BF$81,42,FALSE)</f>
        <v>10.8</v>
      </c>
      <c r="J20" s="36">
        <f>+VLOOKUP($B20,Adatok!$A$3:$BF$81,43,FALSE)</f>
        <v>11.333</v>
      </c>
      <c r="K20" s="17" t="str">
        <f>+VLOOKUP($B20,Adatok!$A$3:$BF$81,44,FALSE)</f>
        <v>5999564522477</v>
      </c>
      <c r="L20" s="17" t="str">
        <f>+VLOOKUP($B20,Adatok!$A$3:$BF$81,45,FALSE)</f>
        <v>Karton</v>
      </c>
      <c r="M20" s="17" t="str">
        <f>+VLOOKUP($B20,Adatok!$A$3:$BF$81,46,FALSE)</f>
        <v>288*388*276</v>
      </c>
      <c r="N20" s="17">
        <f>+VLOOKUP($B20,Adatok!$A$3:$BF$81,47,FALSE)</f>
        <v>12</v>
      </c>
      <c r="O20" s="17" t="str">
        <f>+VLOOKUP($B20,Adatok!$A$3:$BF$81,48,FALSE)</f>
        <v>EU</v>
      </c>
      <c r="P20" s="17">
        <f>+VLOOKUP($B20,Adatok!$A$3:$BF$81,49,FALSE)</f>
        <v>8</v>
      </c>
      <c r="Q20" s="17">
        <f>+VLOOKUP($B20,Adatok!$A$3:$BF$81,50,FALSE)</f>
        <v>5</v>
      </c>
      <c r="R20" s="17">
        <f>+VLOOKUP($B20,Adatok!$A$3:$BF$81,51,FALSE)</f>
        <v>40</v>
      </c>
      <c r="S20" s="17">
        <f>+VLOOKUP($B20,Adatok!$A$3:$BF$81,52,FALSE)</f>
        <v>480</v>
      </c>
      <c r="T20" s="36">
        <f>+VLOOKUP($B20,Adatok!$A$3:$BF$81,53,FALSE)</f>
        <v>432</v>
      </c>
      <c r="U20" s="36">
        <f>+VLOOKUP($B20,Adatok!$A$3:$BF$81,54,FALSE)</f>
        <v>476.52</v>
      </c>
      <c r="V20" s="38">
        <f>+VLOOKUP($B20,Adatok!$A$3:$BF$81,55,FALSE)</f>
        <v>1530</v>
      </c>
      <c r="W20" s="39" t="str">
        <f>+VLOOKUP($B20,Adatok!$A$3:$BF$81,56,FALSE)</f>
        <v>1602318010</v>
      </c>
      <c r="X20" s="39">
        <f>+VLOOKUP($B20,Adatok!$A$3:$BF$81,57,FALSE)</f>
        <v>270</v>
      </c>
    </row>
    <row r="21" spans="1:24" s="18" customFormat="1" ht="41.4" x14ac:dyDescent="0.25">
      <c r="A21" s="12" t="str">
        <f>+IF(PA!A19&gt;0,PA!A19,"")</f>
        <v/>
      </c>
      <c r="B21" s="16" t="str">
        <f>+IF(PA!B19&gt;0,PA!B19,"")</f>
        <v>VDY0001</v>
      </c>
      <c r="C21" s="17" t="str">
        <f>+VLOOKUP($B21,Adatok!$A$3:$BF$81,2,FALSE)</f>
        <v>FalniJó! - Fasírtgolyó, csípős 380g</v>
      </c>
      <c r="D21" s="13" t="str">
        <f>+VLOOKUP($B21,Adatok!$A$3:$BF$81,3,FALSE)</f>
        <v>Panírozott, készresütött, gyorsfagyasztott, csípős, csontokról mechanikusan lefejtett csirkehúsból készült termék</v>
      </c>
      <c r="E21" s="37">
        <f>+VLOOKUP($B21,Adatok!$A$3:$BF$81,38,FALSE)</f>
        <v>380</v>
      </c>
      <c r="F21" s="37">
        <f>+VLOOKUP($B21,Adatok!$A$3:$BF$81,39,FALSE)</f>
        <v>388</v>
      </c>
      <c r="G21" s="17" t="str">
        <f>+VLOOKUP($B21,Adatok!$A$3:$BF$81,40,FALSE)</f>
        <v>5999564521005</v>
      </c>
      <c r="H21" s="36" t="str">
        <f>+VLOOKUP($B21,Adatok!$A$3:$BF$81,41,FALSE)</f>
        <v>100*86*230</v>
      </c>
      <c r="I21" s="36">
        <f>+VLOOKUP($B21,Adatok!$A$3:$BF$81,42,FALSE)</f>
        <v>3.8</v>
      </c>
      <c r="J21" s="36">
        <f>+VLOOKUP($B21,Adatok!$A$3:$BF$81,43,FALSE)</f>
        <v>4.0949999999999998</v>
      </c>
      <c r="K21" s="17" t="str">
        <f>+VLOOKUP($B21,Adatok!$A$3:$BF$81,44,FALSE)</f>
        <v>5999564522002</v>
      </c>
      <c r="L21" s="17" t="str">
        <f>+VLOOKUP($B21,Adatok!$A$3:$BF$81,45,FALSE)</f>
        <v>Karton</v>
      </c>
      <c r="M21" s="17" t="str">
        <f>+VLOOKUP($B21,Adatok!$A$3:$BF$81,46,FALSE)</f>
        <v>288*383*126</v>
      </c>
      <c r="N21" s="17">
        <f>+VLOOKUP($B21,Adatok!$A$3:$BF$81,47,FALSE)</f>
        <v>10</v>
      </c>
      <c r="O21" s="17" t="str">
        <f>+VLOOKUP($B21,Adatok!$A$3:$BF$81,48,FALSE)</f>
        <v>EU</v>
      </c>
      <c r="P21" s="17">
        <f>+VLOOKUP($B21,Adatok!$A$3:$BF$81,49,FALSE)</f>
        <v>8</v>
      </c>
      <c r="Q21" s="17">
        <f>+VLOOKUP($B21,Adatok!$A$3:$BF$81,50,FALSE)</f>
        <v>11</v>
      </c>
      <c r="R21" s="17">
        <f>+VLOOKUP($B21,Adatok!$A$3:$BF$81,51,FALSE)</f>
        <v>88</v>
      </c>
      <c r="S21" s="17">
        <f>+VLOOKUP($B21,Adatok!$A$3:$BF$81,52,FALSE)</f>
        <v>880</v>
      </c>
      <c r="T21" s="36">
        <f>+VLOOKUP($B21,Adatok!$A$3:$BF$81,53,FALSE)</f>
        <v>334.4</v>
      </c>
      <c r="U21" s="36">
        <f>+VLOOKUP($B21,Adatok!$A$3:$BF$81,54,FALSE)</f>
        <v>383.56</v>
      </c>
      <c r="V21" s="38">
        <f>+VLOOKUP($B21,Adatok!$A$3:$BF$81,55,FALSE)</f>
        <v>1536</v>
      </c>
      <c r="W21" s="39" t="str">
        <f>+VLOOKUP($B21,Adatok!$A$3:$BF$81,56,FALSE)</f>
        <v>1602318010</v>
      </c>
      <c r="X21" s="39">
        <f>+VLOOKUP($B21,Adatok!$A$3:$BF$81,57,FALSE)</f>
        <v>365</v>
      </c>
    </row>
    <row r="22" spans="1:24" s="18" customFormat="1" ht="41.4" x14ac:dyDescent="0.25">
      <c r="A22" s="12" t="str">
        <f>+IF(PA!A20&gt;0,PA!A20,"")</f>
        <v/>
      </c>
      <c r="B22" s="16" t="str">
        <f>+IF(PA!B20&gt;0,PA!B20,"")</f>
        <v>VGX0001</v>
      </c>
      <c r="C22" s="17" t="str">
        <f>+VLOOKUP($B22,Adatok!$A$3:$BF$81,2,FALSE)</f>
        <v>FalniJó! - Fasírtgolyó, sajtos 375g</v>
      </c>
      <c r="D22" s="13" t="str">
        <f>+VLOOKUP($B22,Adatok!$A$3:$BF$81,3,FALSE)</f>
        <v>Panírozott, készresütött, gyorsfagyasztott, csontokról mechanikusan lefejtett csirkehúsból készült termék, sajttal töltve</v>
      </c>
      <c r="E22" s="37">
        <f>+VLOOKUP($B22,Adatok!$A$3:$BF$81,38,FALSE)</f>
        <v>375</v>
      </c>
      <c r="F22" s="37">
        <f>+VLOOKUP($B22,Adatok!$A$3:$BF$81,39,FALSE)</f>
        <v>383</v>
      </c>
      <c r="G22" s="17" t="str">
        <f>+VLOOKUP($B22,Adatok!$A$3:$BF$81,40,FALSE)</f>
        <v>5999564521012</v>
      </c>
      <c r="H22" s="36" t="str">
        <f>+VLOOKUP($B22,Adatok!$A$3:$BF$81,41,FALSE)</f>
        <v>190*95*220</v>
      </c>
      <c r="I22" s="36">
        <f>+VLOOKUP($B22,Adatok!$A$3:$BF$81,42,FALSE)</f>
        <v>3.75</v>
      </c>
      <c r="J22" s="36">
        <f>+VLOOKUP($B22,Adatok!$A$3:$BF$81,43,FALSE)</f>
        <v>4.0449999999999999</v>
      </c>
      <c r="K22" s="17" t="str">
        <f>+VLOOKUP($B22,Adatok!$A$3:$BF$81,44,FALSE)</f>
        <v>5999564522019</v>
      </c>
      <c r="L22" s="17" t="str">
        <f>+VLOOKUP($B22,Adatok!$A$3:$BF$81,45,FALSE)</f>
        <v>Karton</v>
      </c>
      <c r="M22" s="17" t="str">
        <f>+VLOOKUP($B22,Adatok!$A$3:$BF$81,46,FALSE)</f>
        <v>288*383*126</v>
      </c>
      <c r="N22" s="17">
        <f>+VLOOKUP($B22,Adatok!$A$3:$BF$81,47,FALSE)</f>
        <v>10</v>
      </c>
      <c r="O22" s="17" t="str">
        <f>+VLOOKUP($B22,Adatok!$A$3:$BF$81,48,FALSE)</f>
        <v>EU</v>
      </c>
      <c r="P22" s="17">
        <f>+VLOOKUP($B22,Adatok!$A$3:$BF$81,49,FALSE)</f>
        <v>8</v>
      </c>
      <c r="Q22" s="17">
        <f>+VLOOKUP($B22,Adatok!$A$3:$BF$81,50,FALSE)</f>
        <v>11</v>
      </c>
      <c r="R22" s="17">
        <f>+VLOOKUP($B22,Adatok!$A$3:$BF$81,51,FALSE)</f>
        <v>88</v>
      </c>
      <c r="S22" s="17">
        <f>+VLOOKUP($B22,Adatok!$A$3:$BF$81,52,FALSE)</f>
        <v>880</v>
      </c>
      <c r="T22" s="36">
        <f>+VLOOKUP($B22,Adatok!$A$3:$BF$81,53,FALSE)</f>
        <v>330</v>
      </c>
      <c r="U22" s="36">
        <f>+VLOOKUP($B22,Adatok!$A$3:$BF$81,54,FALSE)</f>
        <v>379.16</v>
      </c>
      <c r="V22" s="38">
        <f>+VLOOKUP($B22,Adatok!$A$3:$BF$81,55,FALSE)</f>
        <v>1536</v>
      </c>
      <c r="W22" s="39" t="str">
        <f>+VLOOKUP($B22,Adatok!$A$3:$BF$81,56,FALSE)</f>
        <v>1602318010</v>
      </c>
      <c r="X22" s="39">
        <f>+VLOOKUP($B22,Adatok!$A$3:$BF$81,57,FALSE)</f>
        <v>270</v>
      </c>
    </row>
    <row r="23" spans="1:24" s="18" customFormat="1" ht="27.6" x14ac:dyDescent="0.25">
      <c r="A23" s="12" t="str">
        <f>+IF(PA!A21&gt;0,PA!A21,"")</f>
        <v/>
      </c>
      <c r="B23" s="16" t="str">
        <f>+IF(PA!B21&gt;0,PA!B21,"")</f>
        <v>VXA0001</v>
      </c>
      <c r="C23" s="17" t="str">
        <f>+VLOOKUP($B23,Adatok!$A$3:$BF$81,2,FALSE)</f>
        <v>FalniJó! - Fasírtgolyó 375g</v>
      </c>
      <c r="D23" s="13" t="str">
        <f>+VLOOKUP($B23,Adatok!$A$3:$BF$81,3,FALSE)</f>
        <v>Készresütött, gyorsfagyasztott, csontokról mechanikusan lefejtett csirkehúsból készült termék</v>
      </c>
      <c r="E23" s="37">
        <f>+VLOOKUP($B23,Adatok!$A$3:$BF$81,38,FALSE)</f>
        <v>375</v>
      </c>
      <c r="F23" s="37">
        <f>+VLOOKUP($B23,Adatok!$A$3:$BF$81,39,FALSE)</f>
        <v>383</v>
      </c>
      <c r="G23" s="17" t="str">
        <f>+VLOOKUP($B23,Adatok!$A$3:$BF$81,40,FALSE)</f>
        <v>5999564521029</v>
      </c>
      <c r="H23" s="36" t="str">
        <f>+VLOOKUP($B23,Adatok!$A$3:$BF$81,41,FALSE)</f>
        <v>200*95*230</v>
      </c>
      <c r="I23" s="36">
        <f>+VLOOKUP($B23,Adatok!$A$3:$BF$81,42,FALSE)</f>
        <v>3.75</v>
      </c>
      <c r="J23" s="36">
        <f>+VLOOKUP($B23,Adatok!$A$3:$BF$81,43,FALSE)</f>
        <v>4.0449999999999999</v>
      </c>
      <c r="K23" s="17" t="str">
        <f>+VLOOKUP($B23,Adatok!$A$3:$BF$81,44,FALSE)</f>
        <v>5999564522026</v>
      </c>
      <c r="L23" s="17" t="str">
        <f>+VLOOKUP($B23,Adatok!$A$3:$BF$81,45,FALSE)</f>
        <v>Karton</v>
      </c>
      <c r="M23" s="17" t="str">
        <f>+VLOOKUP($B23,Adatok!$A$3:$BF$81,46,FALSE)</f>
        <v>288*383*126</v>
      </c>
      <c r="N23" s="17">
        <f>+VLOOKUP($B23,Adatok!$A$3:$BF$81,47,FALSE)</f>
        <v>10</v>
      </c>
      <c r="O23" s="17" t="str">
        <f>+VLOOKUP($B23,Adatok!$A$3:$BF$81,48,FALSE)</f>
        <v>EU</v>
      </c>
      <c r="P23" s="17">
        <f>+VLOOKUP($B23,Adatok!$A$3:$BF$81,49,FALSE)</f>
        <v>8</v>
      </c>
      <c r="Q23" s="17">
        <f>+VLOOKUP($B23,Adatok!$A$3:$BF$81,50,FALSE)</f>
        <v>11</v>
      </c>
      <c r="R23" s="17">
        <f>+VLOOKUP($B23,Adatok!$A$3:$BF$81,51,FALSE)</f>
        <v>88</v>
      </c>
      <c r="S23" s="17">
        <f>+VLOOKUP($B23,Adatok!$A$3:$BF$81,52,FALSE)</f>
        <v>880</v>
      </c>
      <c r="T23" s="36">
        <f>+VLOOKUP($B23,Adatok!$A$3:$BF$81,53,FALSE)</f>
        <v>330</v>
      </c>
      <c r="U23" s="36">
        <f>+VLOOKUP($B23,Adatok!$A$3:$BF$81,54,FALSE)</f>
        <v>379.16</v>
      </c>
      <c r="V23" s="38">
        <f>+VLOOKUP($B23,Adatok!$A$3:$BF$81,55,FALSE)</f>
        <v>1536</v>
      </c>
      <c r="W23" s="39" t="str">
        <f>+VLOOKUP($B23,Adatok!$A$3:$BF$81,56,FALSE)</f>
        <v>1602311900</v>
      </c>
      <c r="X23" s="39">
        <f>+VLOOKUP($B23,Adatok!$A$3:$BF$81,57,FALSE)</f>
        <v>365</v>
      </c>
    </row>
    <row r="24" spans="1:24" s="18" customFormat="1" ht="27.6" x14ac:dyDescent="0.25">
      <c r="A24" s="12" t="str">
        <f>+IF(PA!A22&gt;0,PA!A22,"")</f>
        <v/>
      </c>
      <c r="B24" s="16" t="str">
        <f>+IF(PA!B22&gt;0,PA!B22,"")</f>
        <v>VXA0004</v>
      </c>
      <c r="C24" s="17" t="str">
        <f>+VLOOKUP($B24,Adatok!$A$3:$BF$81,2,FALSE)</f>
        <v>FalniJó! - Fasírtgolyó 800g</v>
      </c>
      <c r="D24" s="13" t="str">
        <f>+VLOOKUP($B24,Adatok!$A$3:$BF$81,3,FALSE)</f>
        <v>Készresütött, gyorsfagyasztott, csontokról mechanikusan lefejtett csirkehúsból készült termék</v>
      </c>
      <c r="E24" s="37">
        <f>+VLOOKUP($B24,Adatok!$A$3:$BF$81,38,FALSE)</f>
        <v>800</v>
      </c>
      <c r="F24" s="37">
        <f>+VLOOKUP($B24,Adatok!$A$3:$BF$81,39,FALSE)</f>
        <v>813</v>
      </c>
      <c r="G24" s="17" t="str">
        <f>+VLOOKUP($B24,Adatok!$A$3:$BF$81,40,FALSE)</f>
        <v>5999564521548</v>
      </c>
      <c r="H24" s="36" t="str">
        <f>+VLOOKUP($B24,Adatok!$A$3:$BF$81,41,FALSE)</f>
        <v>240*120*300</v>
      </c>
      <c r="I24" s="36">
        <f>+VLOOKUP($B24,Adatok!$A$3:$BF$81,42,FALSE)</f>
        <v>9.6</v>
      </c>
      <c r="J24" s="36">
        <f>+VLOOKUP($B24,Adatok!$A$3:$BF$81,43,FALSE)</f>
        <v>10.081</v>
      </c>
      <c r="K24" s="17" t="str">
        <f>+VLOOKUP($B24,Adatok!$A$3:$BF$81,44,FALSE)</f>
        <v>5999564522552</v>
      </c>
      <c r="L24" s="17" t="str">
        <f>+VLOOKUP($B24,Adatok!$A$3:$BF$81,45,FALSE)</f>
        <v>Karton</v>
      </c>
      <c r="M24" s="17" t="str">
        <f>+VLOOKUP($B24,Adatok!$A$3:$BF$81,46,FALSE)</f>
        <v>288*388*276</v>
      </c>
      <c r="N24" s="17">
        <f>+VLOOKUP($B24,Adatok!$A$3:$BF$81,47,FALSE)</f>
        <v>12</v>
      </c>
      <c r="O24" s="17" t="str">
        <f>+VLOOKUP($B24,Adatok!$A$3:$BF$81,48,FALSE)</f>
        <v>EU</v>
      </c>
      <c r="P24" s="17">
        <f>+VLOOKUP($B24,Adatok!$A$3:$BF$81,49,FALSE)</f>
        <v>8</v>
      </c>
      <c r="Q24" s="17">
        <f>+VLOOKUP($B24,Adatok!$A$3:$BF$81,50,FALSE)</f>
        <v>5</v>
      </c>
      <c r="R24" s="17">
        <f>+VLOOKUP($B24,Adatok!$A$3:$BF$81,51,FALSE)</f>
        <v>40</v>
      </c>
      <c r="S24" s="17">
        <f>+VLOOKUP($B24,Adatok!$A$3:$BF$81,52,FALSE)</f>
        <v>480</v>
      </c>
      <c r="T24" s="36">
        <f>+VLOOKUP($B24,Adatok!$A$3:$BF$81,53,FALSE)</f>
        <v>384</v>
      </c>
      <c r="U24" s="36">
        <f>+VLOOKUP($B24,Adatok!$A$3:$BF$81,54,FALSE)</f>
        <v>426.44</v>
      </c>
      <c r="V24" s="38">
        <f>+VLOOKUP($B24,Adatok!$A$3:$BF$81,55,FALSE)</f>
        <v>1530</v>
      </c>
      <c r="W24" s="39" t="str">
        <f>+VLOOKUP($B24,Adatok!$A$3:$BF$81,56,FALSE)</f>
        <v>1602318010</v>
      </c>
      <c r="X24" s="39">
        <f>+VLOOKUP($B24,Adatok!$A$3:$BF$81,57,FALSE)</f>
        <v>365</v>
      </c>
    </row>
    <row r="25" spans="1:24" s="18" customFormat="1" ht="27.6" x14ac:dyDescent="0.25">
      <c r="A25" s="12" t="str">
        <f>+IF(PA!A23&gt;0,PA!A23,"")</f>
        <v>Fini Mini</v>
      </c>
      <c r="B25" s="16" t="str">
        <f>+IF(PA!B23&gt;0,PA!B23,"")</f>
        <v>OAH0020</v>
      </c>
      <c r="C25" s="17" t="str">
        <f>+VLOOKUP($B25,Adatok!$A$3:$BF$81,2,FALSE)</f>
        <v>Fini Mini - Pulykavirsli 140g</v>
      </c>
      <c r="D25" s="13" t="str">
        <f>+VLOOKUP($B25,Adatok!$A$3:$BF$81,3,FALSE)</f>
        <v>Mini pulykavirsli hozzáadott vitaminokkal és kalciummal, védőgázas csomagolásban</v>
      </c>
      <c r="E25" s="37">
        <f>+VLOOKUP($B25,Adatok!$A$3:$BF$81,38,FALSE)</f>
        <v>140</v>
      </c>
      <c r="F25" s="37">
        <f>+VLOOKUP($B25,Adatok!$A$3:$BF$81,39,FALSE)</f>
        <v>149</v>
      </c>
      <c r="G25" s="17" t="str">
        <f>+VLOOKUP($B25,Adatok!$A$3:$BF$81,40,FALSE)</f>
        <v>5995663947586</v>
      </c>
      <c r="H25" s="36" t="str">
        <f>+VLOOKUP($B25,Adatok!$A$3:$BF$81,41,FALSE)</f>
        <v>120*15*180</v>
      </c>
      <c r="I25" s="36">
        <f>+VLOOKUP($B25,Adatok!$A$3:$BF$81,42,FALSE)</f>
        <v>1.4</v>
      </c>
      <c r="J25" s="36">
        <f>+VLOOKUP($B25,Adatok!$A$3:$BF$81,43,FALSE)</f>
        <v>1.59</v>
      </c>
      <c r="K25" s="17" t="str">
        <f>+VLOOKUP($B25,Adatok!$A$3:$BF$81,44,FALSE)</f>
        <v>5995663947593</v>
      </c>
      <c r="L25" s="17" t="str">
        <f>+VLOOKUP($B25,Adatok!$A$3:$BF$81,45,FALSE)</f>
        <v>Kínálókarton</v>
      </c>
      <c r="M25" s="17" t="str">
        <f>+VLOOKUP($B25,Adatok!$A$3:$BF$81,46,FALSE)</f>
        <v>128*223*188</v>
      </c>
      <c r="N25" s="17">
        <f>+VLOOKUP($B25,Adatok!$A$3:$BF$81,47,FALSE)</f>
        <v>10</v>
      </c>
      <c r="O25" s="17" t="str">
        <f>+VLOOKUP($B25,Adatok!$A$3:$BF$81,48,FALSE)</f>
        <v>EU</v>
      </c>
      <c r="P25" s="17">
        <f>+VLOOKUP($B25,Adatok!$A$3:$BF$81,49,FALSE)</f>
        <v>32</v>
      </c>
      <c r="Q25" s="17">
        <f>+VLOOKUP($B25,Adatok!$A$3:$BF$81,50,FALSE)</f>
        <v>6</v>
      </c>
      <c r="R25" s="17">
        <f>+VLOOKUP($B25,Adatok!$A$3:$BF$81,51,FALSE)</f>
        <v>192</v>
      </c>
      <c r="S25" s="17">
        <f>+VLOOKUP($B25,Adatok!$A$3:$BF$81,52,FALSE)</f>
        <v>1920</v>
      </c>
      <c r="T25" s="36">
        <f>+VLOOKUP($B25,Adatok!$A$3:$BF$81,53,FALSE)</f>
        <v>268.79999999999995</v>
      </c>
      <c r="U25" s="36">
        <f>+VLOOKUP($B25,Adatok!$A$3:$BF$81,54,FALSE)</f>
        <v>328.48</v>
      </c>
      <c r="V25" s="38">
        <f>+VLOOKUP($B25,Adatok!$A$3:$BF$81,55,FALSE)</f>
        <v>1278</v>
      </c>
      <c r="W25" s="39" t="str">
        <f>+VLOOKUP($B25,Adatok!$A$3:$BF$81,56,FALSE)</f>
        <v>1601009990</v>
      </c>
      <c r="X25" s="39">
        <f>+VLOOKUP($B25,Adatok!$A$3:$BF$81,57,FALSE)</f>
        <v>30</v>
      </c>
    </row>
    <row r="26" spans="1:24" s="18" customFormat="1" ht="27.6" x14ac:dyDescent="0.25">
      <c r="A26" s="12" t="str">
        <f>+IF(PA!A24&gt;0,PA!A24,"")</f>
        <v/>
      </c>
      <c r="B26" s="16" t="str">
        <f>+IF(PA!B24&gt;0,PA!B24,"")</f>
        <v>SAI0003</v>
      </c>
      <c r="C26" s="17" t="str">
        <f>+VLOOKUP($B26,Adatok!$A$3:$BF$81,2,FALSE)</f>
        <v>Fini Mini Pulykapárizsi 80g</v>
      </c>
      <c r="D26" s="13" t="str">
        <f>+VLOOKUP($B26,Adatok!$A$3:$BF$81,3,FALSE)</f>
        <v>Pulykapárizsi hozzáadott kalciummal, szeletelt, védőgázas csomagolásban</v>
      </c>
      <c r="E26" s="37">
        <f>+VLOOKUP($B26,Adatok!$A$3:$BF$81,38,FALSE)</f>
        <v>80</v>
      </c>
      <c r="F26" s="37">
        <f>+VLOOKUP($B26,Adatok!$A$3:$BF$81,39,FALSE)</f>
        <v>89</v>
      </c>
      <c r="G26" s="17" t="str">
        <f>+VLOOKUP($B26,Adatok!$A$3:$BF$81,40,FALSE)</f>
        <v>5995663947388</v>
      </c>
      <c r="H26" s="36" t="str">
        <f>+VLOOKUP($B26,Adatok!$A$3:$BF$81,41,FALSE)</f>
        <v>120*15*180</v>
      </c>
      <c r="I26" s="36">
        <f>+VLOOKUP($B26,Adatok!$A$3:$BF$81,42,FALSE)</f>
        <v>0.8</v>
      </c>
      <c r="J26" s="36">
        <f>+VLOOKUP($B26,Adatok!$A$3:$BF$81,43,FALSE)</f>
        <v>0.96699999999999997</v>
      </c>
      <c r="K26" s="17" t="str">
        <f>+VLOOKUP($B26,Adatok!$A$3:$BF$81,44,FALSE)</f>
        <v>5995663947395</v>
      </c>
      <c r="L26" s="17" t="str">
        <f>+VLOOKUP($B26,Adatok!$A$3:$BF$81,45,FALSE)</f>
        <v>Kínálókarton</v>
      </c>
      <c r="M26" s="17" t="str">
        <f>+VLOOKUP($B26,Adatok!$A$3:$BF$81,46,FALSE)</f>
        <v>131*151*187</v>
      </c>
      <c r="N26" s="17">
        <f>+VLOOKUP($B26,Adatok!$A$3:$BF$81,47,FALSE)</f>
        <v>10</v>
      </c>
      <c r="O26" s="17" t="str">
        <f>+VLOOKUP($B26,Adatok!$A$3:$BF$81,48,FALSE)</f>
        <v>EU</v>
      </c>
      <c r="P26" s="17">
        <f>+VLOOKUP($B26,Adatok!$A$3:$BF$81,49,FALSE)</f>
        <v>44</v>
      </c>
      <c r="Q26" s="17">
        <f>+VLOOKUP($B26,Adatok!$A$3:$BF$81,50,FALSE)</f>
        <v>6</v>
      </c>
      <c r="R26" s="17">
        <f>+VLOOKUP($B26,Adatok!$A$3:$BF$81,51,FALSE)</f>
        <v>264</v>
      </c>
      <c r="S26" s="17">
        <f>+VLOOKUP($B26,Adatok!$A$3:$BF$81,52,FALSE)</f>
        <v>2640</v>
      </c>
      <c r="T26" s="36">
        <f>+VLOOKUP($B26,Adatok!$A$3:$BF$81,53,FALSE)</f>
        <v>211.20000000000002</v>
      </c>
      <c r="U26" s="36">
        <f>+VLOOKUP($B26,Adatok!$A$3:$BF$81,54,FALSE)</f>
        <v>278.488</v>
      </c>
      <c r="V26" s="38">
        <f>+VLOOKUP($B26,Adatok!$A$3:$BF$81,55,FALSE)</f>
        <v>1272</v>
      </c>
      <c r="W26" s="39" t="str">
        <f>+VLOOKUP($B26,Adatok!$A$3:$BF$81,56,FALSE)</f>
        <v>1601009990</v>
      </c>
      <c r="X26" s="39">
        <f>+VLOOKUP($B26,Adatok!$A$3:$BF$81,57,FALSE)</f>
        <v>30</v>
      </c>
    </row>
    <row r="27" spans="1:24" s="18" customFormat="1" ht="27.6" x14ac:dyDescent="0.25">
      <c r="A27" s="12" t="str">
        <f>+IF(PA!A25&gt;0,PA!A25,"")</f>
        <v/>
      </c>
      <c r="B27" s="16" t="str">
        <f>+IF(PA!B25&gt;0,PA!B25,"")</f>
        <v>SEE0005</v>
      </c>
      <c r="C27" s="17" t="str">
        <f>+VLOOKUP($B27,Adatok!$A$3:$BF$81,2,FALSE)</f>
        <v>Fini Mini Csirkemell sonka 70g</v>
      </c>
      <c r="D27" s="13" t="str">
        <f>+VLOOKUP($B27,Adatok!$A$3:$BF$81,3,FALSE)</f>
        <v>Formázott, hőkezelt csirke mellsonka, hozzáadott kalciummal, szeletelt, védőgázas csomagolásban</v>
      </c>
      <c r="E27" s="37">
        <f>+VLOOKUP($B27,Adatok!$A$3:$BF$81,38,FALSE)</f>
        <v>70</v>
      </c>
      <c r="F27" s="37">
        <f>+VLOOKUP($B27,Adatok!$A$3:$BF$81,39,FALSE)</f>
        <v>79</v>
      </c>
      <c r="G27" s="17" t="str">
        <f>+VLOOKUP($B27,Adatok!$A$3:$BF$81,40,FALSE)</f>
        <v>5995663950494</v>
      </c>
      <c r="H27" s="36" t="str">
        <f>+VLOOKUP($B27,Adatok!$A$3:$BF$81,41,FALSE)</f>
        <v>120*15*180</v>
      </c>
      <c r="I27" s="36">
        <f>+VLOOKUP($B27,Adatok!$A$3:$BF$81,42,FALSE)</f>
        <v>0.7</v>
      </c>
      <c r="J27" s="36">
        <f>+VLOOKUP($B27,Adatok!$A$3:$BF$81,43,FALSE)</f>
        <v>0.86699999999999999</v>
      </c>
      <c r="K27" s="17" t="str">
        <f>+VLOOKUP($B27,Adatok!$A$3:$BF$81,44,FALSE)</f>
        <v>5995663950500</v>
      </c>
      <c r="L27" s="17" t="str">
        <f>+VLOOKUP($B27,Adatok!$A$3:$BF$81,45,FALSE)</f>
        <v>Kínálókarton</v>
      </c>
      <c r="M27" s="17" t="str">
        <f>+VLOOKUP($B27,Adatok!$A$3:$BF$81,46,FALSE)</f>
        <v>131*151*187</v>
      </c>
      <c r="N27" s="17">
        <f>+VLOOKUP($B27,Adatok!$A$3:$BF$81,47,FALSE)</f>
        <v>10</v>
      </c>
      <c r="O27" s="17" t="str">
        <f>+VLOOKUP($B27,Adatok!$A$3:$BF$81,48,FALSE)</f>
        <v>EU</v>
      </c>
      <c r="P27" s="17">
        <f>+VLOOKUP($B27,Adatok!$A$3:$BF$81,49,FALSE)</f>
        <v>44</v>
      </c>
      <c r="Q27" s="17">
        <f>+VLOOKUP($B27,Adatok!$A$3:$BF$81,50,FALSE)</f>
        <v>6</v>
      </c>
      <c r="R27" s="17">
        <f>+VLOOKUP($B27,Adatok!$A$3:$BF$81,51,FALSE)</f>
        <v>264</v>
      </c>
      <c r="S27" s="17">
        <f>+VLOOKUP($B27,Adatok!$A$3:$BF$81,52,FALSE)</f>
        <v>2640</v>
      </c>
      <c r="T27" s="36">
        <f>+VLOOKUP($B27,Adatok!$A$3:$BF$81,53,FALSE)</f>
        <v>184.79999999999998</v>
      </c>
      <c r="U27" s="36">
        <f>+VLOOKUP($B27,Adatok!$A$3:$BF$81,54,FALSE)</f>
        <v>252.08799999999999</v>
      </c>
      <c r="V27" s="38">
        <f>+VLOOKUP($B27,Adatok!$A$3:$BF$81,55,FALSE)</f>
        <v>1272</v>
      </c>
      <c r="W27" s="39" t="str">
        <f>+VLOOKUP($B27,Adatok!$A$3:$BF$81,56,FALSE)</f>
        <v>1601009990</v>
      </c>
      <c r="X27" s="39">
        <f>+VLOOKUP($B27,Adatok!$A$3:$BF$81,57,FALSE)</f>
        <v>30</v>
      </c>
    </row>
    <row r="28" spans="1:24" s="18" customFormat="1" ht="27.6" x14ac:dyDescent="0.25">
      <c r="A28" s="12" t="str">
        <f>+IF(PA!A26&gt;0,PA!A26,"")</f>
        <v/>
      </c>
      <c r="B28" s="16" t="str">
        <f>+IF(PA!B26&gt;0,PA!B26,"")</f>
        <v>VAH0001</v>
      </c>
      <c r="C28" s="17" t="str">
        <f>+VLOOKUP($B28,Adatok!$A$3:$BF$81,2,FALSE)</f>
        <v>Fini Mini - Panírozott pulykapárizsi 330g</v>
      </c>
      <c r="D28" s="13" t="str">
        <f>+VLOOKUP($B28,Adatok!$A$3:$BF$81,3,FALSE)</f>
        <v>Panírozott, készresütött gyorsfagyasztott füst ízesítésű pulykapárizsi</v>
      </c>
      <c r="E28" s="37">
        <f>+VLOOKUP($B28,Adatok!$A$3:$BF$81,38,FALSE)</f>
        <v>330</v>
      </c>
      <c r="F28" s="37">
        <f>+VLOOKUP($B28,Adatok!$A$3:$BF$81,39,FALSE)</f>
        <v>338</v>
      </c>
      <c r="G28" s="17" t="str">
        <f>+VLOOKUP($B28,Adatok!$A$3:$BF$81,40,FALSE)</f>
        <v>5999564521555</v>
      </c>
      <c r="H28" s="36" t="str">
        <f>+VLOOKUP($B28,Adatok!$A$3:$BF$81,41,FALSE)</f>
        <v>260*40*200</v>
      </c>
      <c r="I28" s="36">
        <f>+VLOOKUP($B28,Adatok!$A$3:$BF$81,42,FALSE)</f>
        <v>3.3</v>
      </c>
      <c r="J28" s="36">
        <f>+VLOOKUP($B28,Adatok!$A$3:$BF$81,43,FALSE)</f>
        <v>3.5920000000000001</v>
      </c>
      <c r="K28" s="17" t="str">
        <f>+VLOOKUP($B28,Adatok!$A$3:$BF$81,44,FALSE)</f>
        <v>5999564522569</v>
      </c>
      <c r="L28" s="17" t="str">
        <f>+VLOOKUP($B28,Adatok!$A$3:$BF$81,45,FALSE)</f>
        <v>Karton</v>
      </c>
      <c r="M28" s="17" t="str">
        <f>+VLOOKUP($B28,Adatok!$A$3:$BF$81,46,FALSE)</f>
        <v>288*383*126</v>
      </c>
      <c r="N28" s="17">
        <f>+VLOOKUP($B28,Adatok!$A$3:$BF$81,47,FALSE)</f>
        <v>10</v>
      </c>
      <c r="O28" s="17" t="str">
        <f>+VLOOKUP($B28,Adatok!$A$3:$BF$81,48,FALSE)</f>
        <v>EU</v>
      </c>
      <c r="P28" s="17">
        <f>+VLOOKUP($B28,Adatok!$A$3:$BF$81,49,FALSE)</f>
        <v>8</v>
      </c>
      <c r="Q28" s="17">
        <f>+VLOOKUP($B28,Adatok!$A$3:$BF$81,50,FALSE)</f>
        <v>11</v>
      </c>
      <c r="R28" s="17">
        <f>+VLOOKUP($B28,Adatok!$A$3:$BF$81,51,FALSE)</f>
        <v>88</v>
      </c>
      <c r="S28" s="17">
        <f>+VLOOKUP($B28,Adatok!$A$3:$BF$81,52,FALSE)</f>
        <v>880</v>
      </c>
      <c r="T28" s="36">
        <f>+VLOOKUP($B28,Adatok!$A$3:$BF$81,53,FALSE)</f>
        <v>290.39999999999998</v>
      </c>
      <c r="U28" s="36">
        <f>+VLOOKUP($B28,Adatok!$A$3:$BF$81,54,FALSE)</f>
        <v>339.29599999999999</v>
      </c>
      <c r="V28" s="38">
        <f>+VLOOKUP($B28,Adatok!$A$3:$BF$81,55,FALSE)</f>
        <v>1530</v>
      </c>
      <c r="W28" s="39" t="str">
        <f>+VLOOKUP($B28,Adatok!$A$3:$BF$81,56,FALSE)</f>
        <v>1602318010</v>
      </c>
      <c r="X28" s="39">
        <f>+VLOOKUP($B28,Adatok!$A$3:$BF$81,57,FALSE)</f>
        <v>365</v>
      </c>
    </row>
    <row r="29" spans="1:24" s="18" customFormat="1" ht="41.4" x14ac:dyDescent="0.25">
      <c r="A29" s="12" t="str">
        <f>+IF(PA!A27&gt;0,PA!A27,"")</f>
        <v/>
      </c>
      <c r="B29" s="16" t="str">
        <f>+IF(PA!B27&gt;0,PA!B27,"")</f>
        <v>VDA0001</v>
      </c>
      <c r="C29" s="17" t="str">
        <f>+VLOOKUP($B29,Adatok!$A$3:$BF$81,2,FALSE)</f>
        <v>Fini Mini - Panírozott Nuggets 375g</v>
      </c>
      <c r="D29" s="13" t="str">
        <f>+VLOOKUP($B29,Adatok!$A$3:$BF$81,3,FALSE)</f>
        <v>Panírozott, készresütött, gyorsfagyasztott, darabokból formázott csirke mellhús hozzáadott élelmi rosttal, kalciummal és tengeri sóval</v>
      </c>
      <c r="E29" s="37">
        <f>+VLOOKUP($B29,Adatok!$A$3:$BF$81,38,FALSE)</f>
        <v>375</v>
      </c>
      <c r="F29" s="37">
        <f>+VLOOKUP($B29,Adatok!$A$3:$BF$81,39,FALSE)</f>
        <v>380</v>
      </c>
      <c r="G29" s="17" t="str">
        <f>+VLOOKUP($B29,Adatok!$A$3:$BF$81,40,FALSE)</f>
        <v>5999564521098</v>
      </c>
      <c r="H29" s="36" t="str">
        <f>+VLOOKUP($B29,Adatok!$A$3:$BF$81,41,FALSE)</f>
        <v>240*65*220</v>
      </c>
      <c r="I29" s="36">
        <f>+VLOOKUP($B29,Adatok!$A$3:$BF$81,42,FALSE)</f>
        <v>3.75</v>
      </c>
      <c r="J29" s="36">
        <f>+VLOOKUP($B29,Adatok!$A$3:$BF$81,43,FALSE)</f>
        <v>3.9750000000000001</v>
      </c>
      <c r="K29" s="17" t="str">
        <f>+VLOOKUP($B29,Adatok!$A$3:$BF$81,44,FALSE)</f>
        <v>5999564522095</v>
      </c>
      <c r="L29" s="17" t="str">
        <f>+VLOOKUP($B29,Adatok!$A$3:$BF$81,45,FALSE)</f>
        <v>Karton</v>
      </c>
      <c r="M29" s="17" t="str">
        <f>+VLOOKUP($B29,Adatok!$A$3:$BF$81,46,FALSE)</f>
        <v>288*383*126</v>
      </c>
      <c r="N29" s="17">
        <f>+VLOOKUP($B29,Adatok!$A$3:$BF$81,47,FALSE)</f>
        <v>10</v>
      </c>
      <c r="O29" s="17" t="str">
        <f>+VLOOKUP($B29,Adatok!$A$3:$BF$81,48,FALSE)</f>
        <v>EU</v>
      </c>
      <c r="P29" s="17">
        <f>+VLOOKUP($B29,Adatok!$A$3:$BF$81,49,FALSE)</f>
        <v>8</v>
      </c>
      <c r="Q29" s="17">
        <f>+VLOOKUP($B29,Adatok!$A$3:$BF$81,50,FALSE)</f>
        <v>11</v>
      </c>
      <c r="R29" s="17">
        <f>+VLOOKUP($B29,Adatok!$A$3:$BF$81,51,FALSE)</f>
        <v>88</v>
      </c>
      <c r="S29" s="17">
        <f>+VLOOKUP($B29,Adatok!$A$3:$BF$81,52,FALSE)</f>
        <v>880</v>
      </c>
      <c r="T29" s="36">
        <f>+VLOOKUP($B29,Adatok!$A$3:$BF$81,53,FALSE)</f>
        <v>330</v>
      </c>
      <c r="U29" s="36">
        <f>+VLOOKUP($B29,Adatok!$A$3:$BF$81,54,FALSE)</f>
        <v>373</v>
      </c>
      <c r="V29" s="38">
        <f>+VLOOKUP($B29,Adatok!$A$3:$BF$81,55,FALSE)</f>
        <v>1536</v>
      </c>
      <c r="W29" s="39" t="str">
        <f>+VLOOKUP($B29,Adatok!$A$3:$BF$81,56,FALSE)</f>
        <v>16023230</v>
      </c>
      <c r="X29" s="39">
        <f>+VLOOKUP($B29,Adatok!$A$3:$BF$81,57,FALSE)</f>
        <v>365</v>
      </c>
    </row>
    <row r="30" spans="1:24" s="18" customFormat="1" ht="41.4" x14ac:dyDescent="0.25">
      <c r="A30" s="12" t="str">
        <f>+IF(PA!A28&gt;0,PA!A28,"")</f>
        <v/>
      </c>
      <c r="B30" s="16" t="str">
        <f>+IF(PA!B28&gt;0,PA!B28,"")</f>
        <v>VDB0001</v>
      </c>
      <c r="C30" s="17" t="str">
        <f>+VLOOKUP($B30,Adatok!$A$3:$BF$81,2,FALSE)</f>
        <v>Fini Mini - Panírozott Dinoszaurusz 800g</v>
      </c>
      <c r="D30" s="13" t="str">
        <f>+VLOOKUP($B30,Adatok!$A$3:$BF$81,3,FALSE)</f>
        <v>Panírozott, készresütött, gyorsfagyasztott, darabokból formázott csirke mellhús hozzáadott élelmi rosttal, kalciummal és tengeri sóval</v>
      </c>
      <c r="E30" s="37">
        <f>+VLOOKUP($B30,Adatok!$A$3:$BF$81,38,FALSE)</f>
        <v>800</v>
      </c>
      <c r="F30" s="37">
        <f>+VLOOKUP($B30,Adatok!$A$3:$BF$81,39,FALSE)</f>
        <v>813</v>
      </c>
      <c r="G30" s="17" t="str">
        <f>+VLOOKUP($B30,Adatok!$A$3:$BF$81,40,FALSE)</f>
        <v>5999564521043</v>
      </c>
      <c r="H30" s="36" t="str">
        <f>+VLOOKUP($B30,Adatok!$A$3:$BF$81,41,FALSE)</f>
        <v>240*120*300</v>
      </c>
      <c r="I30" s="36">
        <f>+VLOOKUP($B30,Adatok!$A$3:$BF$81,42,FALSE)</f>
        <v>8</v>
      </c>
      <c r="J30" s="36">
        <f>+VLOOKUP($B30,Adatok!$A$3:$BF$81,43,FALSE)</f>
        <v>8.5069999999999997</v>
      </c>
      <c r="K30" s="17" t="str">
        <f>+VLOOKUP($B30,Adatok!$A$3:$BF$81,44,FALSE)</f>
        <v>5999564522040</v>
      </c>
      <c r="L30" s="17" t="str">
        <f>+VLOOKUP($B30,Adatok!$A$3:$BF$81,45,FALSE)</f>
        <v>Karton</v>
      </c>
      <c r="M30" s="17" t="str">
        <f>+VLOOKUP($B30,Adatok!$A$3:$BF$81,46,FALSE)</f>
        <v>288*388*276</v>
      </c>
      <c r="N30" s="17">
        <f>+VLOOKUP($B30,Adatok!$A$3:$BF$81,47,FALSE)</f>
        <v>10</v>
      </c>
      <c r="O30" s="17" t="str">
        <f>+VLOOKUP($B30,Adatok!$A$3:$BF$81,48,FALSE)</f>
        <v>EU</v>
      </c>
      <c r="P30" s="17">
        <f>+VLOOKUP($B30,Adatok!$A$3:$BF$81,49,FALSE)</f>
        <v>8</v>
      </c>
      <c r="Q30" s="17">
        <f>+VLOOKUP($B30,Adatok!$A$3:$BF$81,50,FALSE)</f>
        <v>5</v>
      </c>
      <c r="R30" s="17">
        <f>+VLOOKUP($B30,Adatok!$A$3:$BF$81,51,FALSE)</f>
        <v>40</v>
      </c>
      <c r="S30" s="17">
        <f>+VLOOKUP($B30,Adatok!$A$3:$BF$81,52,FALSE)</f>
        <v>400</v>
      </c>
      <c r="T30" s="36">
        <f>+VLOOKUP($B30,Adatok!$A$3:$BF$81,53,FALSE)</f>
        <v>320</v>
      </c>
      <c r="U30" s="36">
        <f>+VLOOKUP($B30,Adatok!$A$3:$BF$81,54,FALSE)</f>
        <v>363.48</v>
      </c>
      <c r="V30" s="38">
        <f>+VLOOKUP($B30,Adatok!$A$3:$BF$81,55,FALSE)</f>
        <v>1530</v>
      </c>
      <c r="W30" s="39" t="str">
        <f>+VLOOKUP($B30,Adatok!$A$3:$BF$81,56,FALSE)</f>
        <v>16023230</v>
      </c>
      <c r="X30" s="39">
        <f>+VLOOKUP($B30,Adatok!$A$3:$BF$81,57,FALSE)</f>
        <v>365</v>
      </c>
    </row>
    <row r="31" spans="1:24" s="18" customFormat="1" ht="27.6" x14ac:dyDescent="0.25">
      <c r="A31" s="12" t="str">
        <f>+IF(PA!A29&gt;0,PA!A29,"")</f>
        <v>Fini Mini - Go</v>
      </c>
      <c r="B31" s="16" t="str">
        <f>+IF(PA!B29&gt;0,PA!B29,"")</f>
        <v>OAH0019</v>
      </c>
      <c r="C31" s="17" t="str">
        <f>+VLOOKUP($B31,Adatok!$A$3:$BF$81,2,FALSE)</f>
        <v>Fini Mini &amp;Go - Pulykavirsli 140g</v>
      </c>
      <c r="D31" s="13" t="str">
        <f>+VLOOKUP($B31,Adatok!$A$3:$BF$81,3,FALSE)</f>
        <v>Mini pulykavirsli hozzáadott vitaminokkal és kalciummal, védőgázas csomagolásban</v>
      </c>
      <c r="E31" s="37">
        <f>+VLOOKUP($B31,Adatok!$A$3:$BF$81,38,FALSE)</f>
        <v>140</v>
      </c>
      <c r="F31" s="37">
        <f>+VLOOKUP($B31,Adatok!$A$3:$BF$81,39,FALSE)</f>
        <v>158</v>
      </c>
      <c r="G31" s="17" t="str">
        <f>+VLOOKUP($B31,Adatok!$A$3:$BF$81,40,FALSE)</f>
        <v>5995663967959</v>
      </c>
      <c r="H31" s="36" t="str">
        <f>+VLOOKUP($B31,Adatok!$A$3:$BF$81,41,FALSE)</f>
        <v>100*100*82</v>
      </c>
      <c r="I31" s="36">
        <f>+VLOOKUP($B31,Adatok!$A$3:$BF$81,42,FALSE)</f>
        <v>0.84</v>
      </c>
      <c r="J31" s="36">
        <f>+VLOOKUP($B31,Adatok!$A$3:$BF$81,43,FALSE)</f>
        <v>1.161</v>
      </c>
      <c r="K31" s="17" t="str">
        <f>+VLOOKUP($B31,Adatok!$A$3:$BF$81,44,FALSE)</f>
        <v>5995663967966</v>
      </c>
      <c r="L31" s="17" t="str">
        <f>+VLOOKUP($B31,Adatok!$A$3:$BF$81,45,FALSE)</f>
        <v>Kínálókarton</v>
      </c>
      <c r="M31" s="17" t="str">
        <f>+VLOOKUP($B31,Adatok!$A$3:$BF$81,46,FALSE)</f>
        <v>210*309*135</v>
      </c>
      <c r="N31" s="17">
        <f>+VLOOKUP($B31,Adatok!$A$3:$BF$81,47,FALSE)</f>
        <v>6</v>
      </c>
      <c r="O31" s="17" t="str">
        <f>+VLOOKUP($B31,Adatok!$A$3:$BF$81,48,FALSE)</f>
        <v>EU</v>
      </c>
      <c r="P31" s="17">
        <f>+VLOOKUP($B31,Adatok!$A$3:$BF$81,49,FALSE)</f>
        <v>12</v>
      </c>
      <c r="Q31" s="17">
        <f>+VLOOKUP($B31,Adatok!$A$3:$BF$81,50,FALSE)</f>
        <v>7</v>
      </c>
      <c r="R31" s="17">
        <f>+VLOOKUP($B31,Adatok!$A$3:$BF$81,51,FALSE)</f>
        <v>84</v>
      </c>
      <c r="S31" s="17">
        <f>+VLOOKUP($B31,Adatok!$A$3:$BF$81,52,FALSE)</f>
        <v>504</v>
      </c>
      <c r="T31" s="36">
        <f>+VLOOKUP($B31,Adatok!$A$3:$BF$81,53,FALSE)</f>
        <v>70.56</v>
      </c>
      <c r="U31" s="36">
        <f>+VLOOKUP($B31,Adatok!$A$3:$BF$81,54,FALSE)</f>
        <v>120.724</v>
      </c>
      <c r="V31" s="38">
        <f>+VLOOKUP($B31,Adatok!$A$3:$BF$81,55,FALSE)</f>
        <v>1089</v>
      </c>
      <c r="W31" s="39" t="str">
        <f>+VLOOKUP($B31,Adatok!$A$3:$BF$81,56,FALSE)</f>
        <v>1601009990</v>
      </c>
      <c r="X31" s="39">
        <f>+VLOOKUP($B31,Adatok!$A$3:$BF$81,57,FALSE)</f>
        <v>30</v>
      </c>
    </row>
    <row r="32" spans="1:24" s="18" customFormat="1" ht="41.4" x14ac:dyDescent="0.25">
      <c r="A32" s="12" t="str">
        <f>+IF(PA!A30&gt;0,PA!A30,"")</f>
        <v>Fitt</v>
      </c>
      <c r="B32" s="16" t="str">
        <f>+IF(PA!B30&gt;0,PA!B30,"")</f>
        <v>OAO0001</v>
      </c>
      <c r="C32" s="17" t="str">
        <f>+VLOOKUP($B32,Adatok!$A$3:$BF$81,2,FALSE)</f>
        <v>Fitt virsli 230g</v>
      </c>
      <c r="D32" s="13" t="str">
        <f>+VLOOKUP($B32,Adatok!$A$3:$BF$81,3,FALSE)</f>
        <v>FITT Csirkevirsli 15% Cserpes Sajtműhelyben készült laktózmentes natúr joghurttal, csökkentett zsírtartalommal</v>
      </c>
      <c r="E32" s="37">
        <f>+VLOOKUP($B32,Adatok!$A$3:$BF$81,38,FALSE)</f>
        <v>230</v>
      </c>
      <c r="F32" s="37">
        <f>+VLOOKUP($B32,Adatok!$A$3:$BF$81,39,FALSE)</f>
        <v>238</v>
      </c>
      <c r="G32" s="17" t="str">
        <f>+VLOOKUP($B32,Adatok!$A$3:$BF$81,40,FALSE)</f>
        <v>5995663932902</v>
      </c>
      <c r="H32" s="36" t="str">
        <f>+VLOOKUP($B32,Adatok!$A$3:$BF$81,41,FALSE)</f>
        <v>200*20*180</v>
      </c>
      <c r="I32" s="36">
        <f>+VLOOKUP($B32,Adatok!$A$3:$BF$81,42,FALSE)</f>
        <v>4.5999999999999996</v>
      </c>
      <c r="J32" s="36">
        <f>+VLOOKUP($B32,Adatok!$A$3:$BF$81,43,FALSE)</f>
        <v>4.9279999999999999</v>
      </c>
      <c r="K32" s="17" t="str">
        <f>+VLOOKUP($B32,Adatok!$A$3:$BF$81,44,FALSE)</f>
        <v>5995663932919</v>
      </c>
      <c r="L32" s="17" t="str">
        <f>+VLOOKUP($B32,Adatok!$A$3:$BF$81,45,FALSE)</f>
        <v>Kínálókarton</v>
      </c>
      <c r="M32" s="17" t="str">
        <f>+VLOOKUP($B32,Adatok!$A$3:$BF$81,46,FALSE)</f>
        <v>156*386*197</v>
      </c>
      <c r="N32" s="17">
        <f>+VLOOKUP($B32,Adatok!$A$3:$BF$81,47,FALSE)</f>
        <v>20</v>
      </c>
      <c r="O32" s="17" t="str">
        <f>+VLOOKUP($B32,Adatok!$A$3:$BF$81,48,FALSE)</f>
        <v>EU</v>
      </c>
      <c r="P32" s="17">
        <f>+VLOOKUP($B32,Adatok!$A$3:$BF$81,49,FALSE)</f>
        <v>15</v>
      </c>
      <c r="Q32" s="17">
        <f>+VLOOKUP($B32,Adatok!$A$3:$BF$81,50,FALSE)</f>
        <v>6</v>
      </c>
      <c r="R32" s="17">
        <f>+VLOOKUP($B32,Adatok!$A$3:$BF$81,51,FALSE)</f>
        <v>90</v>
      </c>
      <c r="S32" s="17">
        <f>+VLOOKUP($B32,Adatok!$A$3:$BF$81,52,FALSE)</f>
        <v>1800</v>
      </c>
      <c r="T32" s="36">
        <f>+VLOOKUP($B32,Adatok!$A$3:$BF$81,53,FALSE)</f>
        <v>413.99999999999994</v>
      </c>
      <c r="U32" s="36">
        <f>+VLOOKUP($B32,Adatok!$A$3:$BF$81,54,FALSE)</f>
        <v>466.72</v>
      </c>
      <c r="V32" s="38">
        <f>+VLOOKUP($B32,Adatok!$A$3:$BF$81,55,FALSE)</f>
        <v>1332</v>
      </c>
      <c r="W32" s="39" t="str">
        <f>+VLOOKUP($B32,Adatok!$A$3:$BF$81,56,FALSE)</f>
        <v>1601009900</v>
      </c>
      <c r="X32" s="39">
        <f>+VLOOKUP($B32,Adatok!$A$3:$BF$81,57,FALSE)</f>
        <v>30</v>
      </c>
    </row>
    <row r="33" spans="1:24" s="18" customFormat="1" ht="55.2" x14ac:dyDescent="0.25">
      <c r="A33" s="12" t="str">
        <f>+IF(PA!A31&gt;0,PA!A31,"")</f>
        <v/>
      </c>
      <c r="B33" s="16" t="str">
        <f>+IF(PA!B31&gt;0,PA!B31,"")</f>
        <v>SAJ0001</v>
      </c>
      <c r="C33" s="17" t="str">
        <f>+VLOOKUP($B33,Adatok!$A$3:$BF$81,2,FALSE)</f>
        <v>Fitt párizsi 90g</v>
      </c>
      <c r="D33" s="13" t="str">
        <f>+VLOOKUP($B33,Adatok!$A$3:$BF$81,3,FALSE)</f>
        <v>FITT Csirkepárizsi 10% Cserpes Sajtműhelyben készült laktózmentes natúr joghurttal, 7% sárgarépával, csökkentett zsírtartalommal, szeletelt, védőgázas csomagolásban</v>
      </c>
      <c r="E33" s="37">
        <f>+VLOOKUP($B33,Adatok!$A$3:$BF$81,38,FALSE)</f>
        <v>90</v>
      </c>
      <c r="F33" s="37">
        <f>+VLOOKUP($B33,Adatok!$A$3:$BF$81,39,FALSE)</f>
        <v>99</v>
      </c>
      <c r="G33" s="17" t="str">
        <f>+VLOOKUP($B33,Adatok!$A$3:$BF$81,40,FALSE)</f>
        <v>5995663969748</v>
      </c>
      <c r="H33" s="36" t="str">
        <f>+VLOOKUP($B33,Adatok!$A$3:$BF$81,41,FALSE)</f>
        <v>120*15*180</v>
      </c>
      <c r="I33" s="36">
        <f>+VLOOKUP($B33,Adatok!$A$3:$BF$81,42,FALSE)</f>
        <v>0.9</v>
      </c>
      <c r="J33" s="36">
        <f>+VLOOKUP($B33,Adatok!$A$3:$BF$81,43,FALSE)</f>
        <v>1.0669999999999999</v>
      </c>
      <c r="K33" s="17" t="str">
        <f>+VLOOKUP($B33,Adatok!$A$3:$BF$81,44,FALSE)</f>
        <v>5995663969755</v>
      </c>
      <c r="L33" s="17" t="str">
        <f>+VLOOKUP($B33,Adatok!$A$3:$BF$81,45,FALSE)</f>
        <v>Kínálókarton</v>
      </c>
      <c r="M33" s="17" t="str">
        <f>+VLOOKUP($B33,Adatok!$A$3:$BF$81,46,FALSE)</f>
        <v>131*151*187</v>
      </c>
      <c r="N33" s="17">
        <f>+VLOOKUP($B33,Adatok!$A$3:$BF$81,47,FALSE)</f>
        <v>10</v>
      </c>
      <c r="O33" s="17" t="str">
        <f>+VLOOKUP($B33,Adatok!$A$3:$BF$81,48,FALSE)</f>
        <v>EU</v>
      </c>
      <c r="P33" s="17">
        <f>+VLOOKUP($B33,Adatok!$A$3:$BF$81,49,FALSE)</f>
        <v>44</v>
      </c>
      <c r="Q33" s="17">
        <f>+VLOOKUP($B33,Adatok!$A$3:$BF$81,50,FALSE)</f>
        <v>6</v>
      </c>
      <c r="R33" s="17">
        <f>+VLOOKUP($B33,Adatok!$A$3:$BF$81,51,FALSE)</f>
        <v>264</v>
      </c>
      <c r="S33" s="17">
        <f>+VLOOKUP($B33,Adatok!$A$3:$BF$81,52,FALSE)</f>
        <v>2640</v>
      </c>
      <c r="T33" s="36">
        <f>+VLOOKUP($B33,Adatok!$A$3:$BF$81,53,FALSE)</f>
        <v>237.6</v>
      </c>
      <c r="U33" s="36">
        <f>+VLOOKUP($B33,Adatok!$A$3:$BF$81,54,FALSE)</f>
        <v>304.88799999999998</v>
      </c>
      <c r="V33" s="38">
        <f>+VLOOKUP($B33,Adatok!$A$3:$BF$81,55,FALSE)</f>
        <v>1272</v>
      </c>
      <c r="W33" s="39" t="str">
        <f>+VLOOKUP($B33,Adatok!$A$3:$BF$81,56,FALSE)</f>
        <v>1601009990</v>
      </c>
      <c r="X33" s="39">
        <f>+VLOOKUP($B33,Adatok!$A$3:$BF$81,57,FALSE)</f>
        <v>30</v>
      </c>
    </row>
    <row r="34" spans="1:24" s="18" customFormat="1" ht="41.4" x14ac:dyDescent="0.25">
      <c r="A34" s="12" t="str">
        <f>+IF(PA!A32&gt;0,PA!A32,"")</f>
        <v/>
      </c>
      <c r="B34" s="16" t="str">
        <f>+IF(PA!B32&gt;0,PA!B32,"")</f>
        <v>SEN0001</v>
      </c>
      <c r="C34" s="17" t="str">
        <f>+VLOOKUP($B34,Adatok!$A$3:$BF$81,2,FALSE)</f>
        <v>Fitt Csirkemell sonka 70g</v>
      </c>
      <c r="D34" s="13" t="str">
        <f>+VLOOKUP($B34,Adatok!$A$3:$BF$81,3,FALSE)</f>
        <v>FITT Formázott, hőkezelt csirkemell sonka, hozzáadott kalciummal, szeletelt, védőgázas csomagolásban</v>
      </c>
      <c r="E34" s="37">
        <f>+VLOOKUP($B34,Adatok!$A$3:$BF$81,38,FALSE)</f>
        <v>70</v>
      </c>
      <c r="F34" s="37">
        <f>+VLOOKUP($B34,Adatok!$A$3:$BF$81,39,FALSE)</f>
        <v>79</v>
      </c>
      <c r="G34" s="17" t="str">
        <f>+VLOOKUP($B34,Adatok!$A$3:$BF$81,40,FALSE)</f>
        <v>5995663969762</v>
      </c>
      <c r="H34" s="36" t="str">
        <f>+VLOOKUP($B34,Adatok!$A$3:$BF$81,41,FALSE)</f>
        <v>120*15*180</v>
      </c>
      <c r="I34" s="36">
        <f>+VLOOKUP($B34,Adatok!$A$3:$BF$81,42,FALSE)</f>
        <v>0.7</v>
      </c>
      <c r="J34" s="36">
        <f>+VLOOKUP($B34,Adatok!$A$3:$BF$81,43,FALSE)</f>
        <v>0.86699999999999999</v>
      </c>
      <c r="K34" s="17" t="str">
        <f>+VLOOKUP($B34,Adatok!$A$3:$BF$81,44,FALSE)</f>
        <v>5995663969779</v>
      </c>
      <c r="L34" s="17" t="str">
        <f>+VLOOKUP($B34,Adatok!$A$3:$BF$81,45,FALSE)</f>
        <v>Kínálókarton</v>
      </c>
      <c r="M34" s="17" t="str">
        <f>+VLOOKUP($B34,Adatok!$A$3:$BF$81,46,FALSE)</f>
        <v>131*151*187</v>
      </c>
      <c r="N34" s="17">
        <f>+VLOOKUP($B34,Adatok!$A$3:$BF$81,47,FALSE)</f>
        <v>10</v>
      </c>
      <c r="O34" s="17" t="str">
        <f>+VLOOKUP($B34,Adatok!$A$3:$BF$81,48,FALSE)</f>
        <v>EU</v>
      </c>
      <c r="P34" s="17">
        <f>+VLOOKUP($B34,Adatok!$A$3:$BF$81,49,FALSE)</f>
        <v>44</v>
      </c>
      <c r="Q34" s="17">
        <f>+VLOOKUP($B34,Adatok!$A$3:$BF$81,50,FALSE)</f>
        <v>6</v>
      </c>
      <c r="R34" s="17">
        <f>+VLOOKUP($B34,Adatok!$A$3:$BF$81,51,FALSE)</f>
        <v>264</v>
      </c>
      <c r="S34" s="17">
        <f>+VLOOKUP($B34,Adatok!$A$3:$BF$81,52,FALSE)</f>
        <v>2640</v>
      </c>
      <c r="T34" s="36">
        <f>+VLOOKUP($B34,Adatok!$A$3:$BF$81,53,FALSE)</f>
        <v>184.79999999999998</v>
      </c>
      <c r="U34" s="36">
        <f>+VLOOKUP($B34,Adatok!$A$3:$BF$81,54,FALSE)</f>
        <v>252.08799999999999</v>
      </c>
      <c r="V34" s="38">
        <f>+VLOOKUP($B34,Adatok!$A$3:$BF$81,55,FALSE)</f>
        <v>1272</v>
      </c>
      <c r="W34" s="39" t="str">
        <f>+VLOOKUP($B34,Adatok!$A$3:$BF$81,56,FALSE)</f>
        <v>1601009990</v>
      </c>
      <c r="X34" s="39">
        <f>+VLOOKUP($B34,Adatok!$A$3:$BF$81,57,FALSE)</f>
        <v>30</v>
      </c>
    </row>
    <row r="35" spans="1:24" s="18" customFormat="1" x14ac:dyDescent="0.25">
      <c r="A35" s="12" t="str">
        <f>+IF(PA!A33&gt;0,PA!A33,"")</f>
        <v>Füstli</v>
      </c>
      <c r="B35" s="16" t="str">
        <f>+IF(PA!B33&gt;0,PA!B33,"")</f>
        <v>OAD0066</v>
      </c>
      <c r="C35" s="17" t="str">
        <f>+VLOOKUP($B35,Adatok!$A$3:$BF$81,2,FALSE)</f>
        <v>Füstli - Klasszik 140g</v>
      </c>
      <c r="D35" s="13" t="str">
        <f>+VLOOKUP($B35,Adatok!$A$3:$BF$81,3,FALSE)</f>
        <v>Füst ízesítésű pulykavirsli</v>
      </c>
      <c r="E35" s="37">
        <f>+VLOOKUP($B35,Adatok!$A$3:$BF$81,38,FALSE)</f>
        <v>140</v>
      </c>
      <c r="F35" s="37">
        <f>+VLOOKUP($B35,Adatok!$A$3:$BF$81,39,FALSE)</f>
        <v>145</v>
      </c>
      <c r="G35" s="17" t="str">
        <f>+VLOOKUP($B35,Adatok!$A$3:$BF$81,40,FALSE)</f>
        <v>5995663909119</v>
      </c>
      <c r="H35" s="36" t="str">
        <f>+VLOOKUP($B35,Adatok!$A$3:$BF$81,41,FALSE)</f>
        <v>100*20*180</v>
      </c>
      <c r="I35" s="36">
        <f>+VLOOKUP($B35,Adatok!$A$3:$BF$81,42,FALSE)</f>
        <v>5.6</v>
      </c>
      <c r="J35" s="36">
        <f>+VLOOKUP($B35,Adatok!$A$3:$BF$81,43,FALSE)</f>
        <v>6.0030000000000001</v>
      </c>
      <c r="K35" s="17" t="str">
        <f>+VLOOKUP($B35,Adatok!$A$3:$BF$81,44,FALSE)</f>
        <v>5995663940815</v>
      </c>
      <c r="L35" s="17" t="str">
        <f>+VLOOKUP($B35,Adatok!$A$3:$BF$81,45,FALSE)</f>
        <v>Kínálókarton</v>
      </c>
      <c r="M35" s="17" t="str">
        <f>+VLOOKUP($B35,Adatok!$A$3:$BF$81,46,FALSE)</f>
        <v>186*356*182</v>
      </c>
      <c r="N35" s="17">
        <f>+VLOOKUP($B35,Adatok!$A$3:$BF$81,47,FALSE)</f>
        <v>40</v>
      </c>
      <c r="O35" s="17" t="str">
        <f>+VLOOKUP($B35,Adatok!$A$3:$BF$81,48,FALSE)</f>
        <v>EU</v>
      </c>
      <c r="P35" s="17">
        <f>+VLOOKUP($B35,Adatok!$A$3:$BF$81,49,FALSE)</f>
        <v>12</v>
      </c>
      <c r="Q35" s="17">
        <f>+VLOOKUP($B35,Adatok!$A$3:$BF$81,50,FALSE)</f>
        <v>5</v>
      </c>
      <c r="R35" s="17">
        <f>+VLOOKUP($B35,Adatok!$A$3:$BF$81,51,FALSE)</f>
        <v>60</v>
      </c>
      <c r="S35" s="17">
        <f>+VLOOKUP($B35,Adatok!$A$3:$BF$81,52,FALSE)</f>
        <v>2400</v>
      </c>
      <c r="T35" s="36">
        <f>+VLOOKUP($B35,Adatok!$A$3:$BF$81,53,FALSE)</f>
        <v>336</v>
      </c>
      <c r="U35" s="36">
        <f>+VLOOKUP($B35,Adatok!$A$3:$BF$81,54,FALSE)</f>
        <v>384.17</v>
      </c>
      <c r="V35" s="38">
        <f>+VLOOKUP($B35,Adatok!$A$3:$BF$81,55,FALSE)</f>
        <v>1060</v>
      </c>
      <c r="W35" s="39" t="str">
        <f>+VLOOKUP($B35,Adatok!$A$3:$BF$81,56,FALSE)</f>
        <v>1601009990</v>
      </c>
      <c r="X35" s="39">
        <f>+VLOOKUP($B35,Adatok!$A$3:$BF$81,57,FALSE)</f>
        <v>90</v>
      </c>
    </row>
    <row r="36" spans="1:24" s="18" customFormat="1" x14ac:dyDescent="0.25">
      <c r="A36" s="12" t="str">
        <f>+IF(PA!A34&gt;0,PA!A34,"")</f>
        <v/>
      </c>
      <c r="B36" s="16" t="str">
        <f>+IF(PA!B34&gt;0,PA!B34,"")</f>
        <v>OAD0067</v>
      </c>
      <c r="C36" s="17" t="str">
        <f>+VLOOKUP($B36,Adatok!$A$3:$BF$81,2,FALSE)</f>
        <v>Füstli - Klasszik 350g</v>
      </c>
      <c r="D36" s="13" t="str">
        <f>+VLOOKUP($B36,Adatok!$A$3:$BF$81,3,FALSE)</f>
        <v>Füst ízesítésű pulykavirsli</v>
      </c>
      <c r="E36" s="37">
        <f>+VLOOKUP($B36,Adatok!$A$3:$BF$81,38,FALSE)</f>
        <v>350</v>
      </c>
      <c r="F36" s="37">
        <f>+VLOOKUP($B36,Adatok!$A$3:$BF$81,39,FALSE)</f>
        <v>358</v>
      </c>
      <c r="G36" s="17" t="str">
        <f>+VLOOKUP($B36,Adatok!$A$3:$BF$81,40,FALSE)</f>
        <v>5995663909096</v>
      </c>
      <c r="H36" s="36" t="str">
        <f>+VLOOKUP($B36,Adatok!$A$3:$BF$81,41,FALSE)</f>
        <v>200*20*180</v>
      </c>
      <c r="I36" s="36">
        <f>+VLOOKUP($B36,Adatok!$A$3:$BF$81,42,FALSE)</f>
        <v>7</v>
      </c>
      <c r="J36" s="36">
        <f>+VLOOKUP($B36,Adatok!$A$3:$BF$81,43,FALSE)</f>
        <v>7.3630000000000004</v>
      </c>
      <c r="K36" s="17" t="str">
        <f>+VLOOKUP($B36,Adatok!$A$3:$BF$81,44,FALSE)</f>
        <v>5995663940631</v>
      </c>
      <c r="L36" s="17" t="str">
        <f>+VLOOKUP($B36,Adatok!$A$3:$BF$81,45,FALSE)</f>
        <v>Kínálókarton</v>
      </c>
      <c r="M36" s="17" t="str">
        <f>+VLOOKUP($B36,Adatok!$A$3:$BF$81,46,FALSE)</f>
        <v>186*356*182</v>
      </c>
      <c r="N36" s="17">
        <f>+VLOOKUP($B36,Adatok!$A$3:$BF$81,47,FALSE)</f>
        <v>20</v>
      </c>
      <c r="O36" s="17" t="str">
        <f>+VLOOKUP($B36,Adatok!$A$3:$BF$81,48,FALSE)</f>
        <v>EU</v>
      </c>
      <c r="P36" s="17">
        <f>+VLOOKUP($B36,Adatok!$A$3:$BF$81,49,FALSE)</f>
        <v>12</v>
      </c>
      <c r="Q36" s="17">
        <f>+VLOOKUP($B36,Adatok!$A$3:$BF$81,50,FALSE)</f>
        <v>5</v>
      </c>
      <c r="R36" s="17">
        <f>+VLOOKUP($B36,Adatok!$A$3:$BF$81,51,FALSE)</f>
        <v>60</v>
      </c>
      <c r="S36" s="17">
        <f>+VLOOKUP($B36,Adatok!$A$3:$BF$81,52,FALSE)</f>
        <v>1200</v>
      </c>
      <c r="T36" s="36">
        <f>+VLOOKUP($B36,Adatok!$A$3:$BF$81,53,FALSE)</f>
        <v>420</v>
      </c>
      <c r="U36" s="36">
        <f>+VLOOKUP($B36,Adatok!$A$3:$BF$81,54,FALSE)</f>
        <v>464.98</v>
      </c>
      <c r="V36" s="38">
        <f>+VLOOKUP($B36,Adatok!$A$3:$BF$81,55,FALSE)</f>
        <v>1060</v>
      </c>
      <c r="W36" s="39" t="str">
        <f>+VLOOKUP($B36,Adatok!$A$3:$BF$81,56,FALSE)</f>
        <v>1601009990</v>
      </c>
      <c r="X36" s="39">
        <f>+VLOOKUP($B36,Adatok!$A$3:$BF$81,57,FALSE)</f>
        <v>90</v>
      </c>
    </row>
    <row r="37" spans="1:24" s="18" customFormat="1" x14ac:dyDescent="0.25">
      <c r="A37" s="12" t="str">
        <f>+IF(PA!A35&gt;0,PA!A35,"")</f>
        <v/>
      </c>
      <c r="B37" s="16" t="str">
        <f>+IF(PA!B35&gt;0,PA!B35,"")</f>
        <v>OAD0068</v>
      </c>
      <c r="C37" s="17" t="str">
        <f>+VLOOKUP($B37,Adatok!$A$3:$BF$81,2,FALSE)</f>
        <v>Füstli - Klasszik 280g</v>
      </c>
      <c r="D37" s="13" t="str">
        <f>+VLOOKUP($B37,Adatok!$A$3:$BF$81,3,FALSE)</f>
        <v>Füst ízesítésű pulykavirsli</v>
      </c>
      <c r="E37" s="37">
        <f>+VLOOKUP($B37,Adatok!$A$3:$BF$81,38,FALSE)</f>
        <v>280</v>
      </c>
      <c r="F37" s="37">
        <f>+VLOOKUP($B37,Adatok!$A$3:$BF$81,39,FALSE)</f>
        <v>288</v>
      </c>
      <c r="G37" s="17" t="str">
        <f>+VLOOKUP($B37,Adatok!$A$3:$BF$81,40,FALSE)</f>
        <v>5995663968673</v>
      </c>
      <c r="H37" s="36" t="str">
        <f>+VLOOKUP($B37,Adatok!$A$3:$BF$81,41,FALSE)</f>
        <v>200*20*180</v>
      </c>
      <c r="I37" s="36">
        <f>+VLOOKUP($B37,Adatok!$A$3:$BF$81,42,FALSE)</f>
        <v>5.6</v>
      </c>
      <c r="J37" s="36">
        <f>+VLOOKUP($B37,Adatok!$A$3:$BF$81,43,FALSE)</f>
        <v>5.9630000000000001</v>
      </c>
      <c r="K37" s="17" t="str">
        <f>+VLOOKUP($B37,Adatok!$A$3:$BF$81,44,FALSE)</f>
        <v>5995663968680</v>
      </c>
      <c r="L37" s="17" t="str">
        <f>+VLOOKUP($B37,Adatok!$A$3:$BF$81,45,FALSE)</f>
        <v>Kínálókarton</v>
      </c>
      <c r="M37" s="17" t="str">
        <f>+VLOOKUP($B37,Adatok!$A$3:$BF$81,46,FALSE)</f>
        <v>186*356*182</v>
      </c>
      <c r="N37" s="17">
        <f>+VLOOKUP($B37,Adatok!$A$3:$BF$81,47,FALSE)</f>
        <v>20</v>
      </c>
      <c r="O37" s="17" t="str">
        <f>+VLOOKUP($B37,Adatok!$A$3:$BF$81,48,FALSE)</f>
        <v>EU</v>
      </c>
      <c r="P37" s="17">
        <f>+VLOOKUP($B37,Adatok!$A$3:$BF$81,49,FALSE)</f>
        <v>12</v>
      </c>
      <c r="Q37" s="17">
        <f>+VLOOKUP($B37,Adatok!$A$3:$BF$81,50,FALSE)</f>
        <v>5</v>
      </c>
      <c r="R37" s="17">
        <f>+VLOOKUP($B37,Adatok!$A$3:$BF$81,51,FALSE)</f>
        <v>60</v>
      </c>
      <c r="S37" s="17">
        <f>+VLOOKUP($B37,Adatok!$A$3:$BF$81,52,FALSE)</f>
        <v>1200</v>
      </c>
      <c r="T37" s="36">
        <f>+VLOOKUP($B37,Adatok!$A$3:$BF$81,53,FALSE)</f>
        <v>336</v>
      </c>
      <c r="U37" s="36">
        <f>+VLOOKUP($B37,Adatok!$A$3:$BF$81,54,FALSE)</f>
        <v>380.98</v>
      </c>
      <c r="V37" s="38">
        <f>+VLOOKUP($B37,Adatok!$A$3:$BF$81,55,FALSE)</f>
        <v>1060</v>
      </c>
      <c r="W37" s="39" t="str">
        <f>+VLOOKUP($B37,Adatok!$A$3:$BF$81,56,FALSE)</f>
        <v>1601009990</v>
      </c>
      <c r="X37" s="39">
        <f>+VLOOKUP($B37,Adatok!$A$3:$BF$81,57,FALSE)</f>
        <v>90</v>
      </c>
    </row>
    <row r="38" spans="1:24" s="18" customFormat="1" ht="41.4" x14ac:dyDescent="0.25">
      <c r="A38" s="12" t="str">
        <f>+IF(PA!A36&gt;0,PA!A36,"")</f>
        <v/>
      </c>
      <c r="B38" s="16" t="str">
        <f>+IF(PA!B36&gt;0,PA!B36,"")</f>
        <v>OAD0211</v>
      </c>
      <c r="C38" s="17" t="str">
        <f>+VLOOKUP($B38,Adatok!$A$3:$BF$81,2,FALSE)</f>
        <v>Füstli - Csípős, Jalapeno paprikával 140g</v>
      </c>
      <c r="D38" s="13" t="str">
        <f>+VLOOKUP($B38,Adatok!$A$3:$BF$81,3,FALSE)</f>
        <v>Főtt, füst ízesítésű és csípős, pulykahúsból és csontokról mechanikusan lefejtett pulykahúsból készült termék, Jalapeno paprikával</v>
      </c>
      <c r="E38" s="37">
        <f>+VLOOKUP($B38,Adatok!$A$3:$BF$81,38,FALSE)</f>
        <v>140</v>
      </c>
      <c r="F38" s="37">
        <f>+VLOOKUP($B38,Adatok!$A$3:$BF$81,39,FALSE)</f>
        <v>145</v>
      </c>
      <c r="G38" s="17" t="str">
        <f>+VLOOKUP($B38,Adatok!$A$3:$BF$81,40,FALSE)</f>
        <v>5995663969397</v>
      </c>
      <c r="H38" s="36" t="str">
        <f>+VLOOKUP($B38,Adatok!$A$3:$BF$81,41,FALSE)</f>
        <v>100*20*180</v>
      </c>
      <c r="I38" s="36">
        <f>+VLOOKUP($B38,Adatok!$A$3:$BF$81,42,FALSE)</f>
        <v>2.8</v>
      </c>
      <c r="J38" s="36">
        <f>+VLOOKUP($B38,Adatok!$A$3:$BF$81,43,FALSE)</f>
        <v>3.0139999999999998</v>
      </c>
      <c r="K38" s="17" t="str">
        <f>+VLOOKUP($B38,Adatok!$A$3:$BF$81,44,FALSE)</f>
        <v>5995663969403</v>
      </c>
      <c r="L38" s="17" t="str">
        <f>+VLOOKUP($B38,Adatok!$A$3:$BF$81,45,FALSE)</f>
        <v>Kínálókarton</v>
      </c>
      <c r="M38" s="17" t="str">
        <f>+VLOOKUP($B38,Adatok!$A$3:$BF$81,46,FALSE)</f>
        <v>182*192*174</v>
      </c>
      <c r="N38" s="17">
        <f>+VLOOKUP($B38,Adatok!$A$3:$BF$81,47,FALSE)</f>
        <v>20</v>
      </c>
      <c r="O38" s="17" t="str">
        <f>+VLOOKUP($B38,Adatok!$A$3:$BF$81,48,FALSE)</f>
        <v>EU</v>
      </c>
      <c r="P38" s="17">
        <f>+VLOOKUP($B38,Adatok!$A$3:$BF$81,49,FALSE)</f>
        <v>24</v>
      </c>
      <c r="Q38" s="17">
        <f>+VLOOKUP($B38,Adatok!$A$3:$BF$81,50,FALSE)</f>
        <v>5</v>
      </c>
      <c r="R38" s="17">
        <f>+VLOOKUP($B38,Adatok!$A$3:$BF$81,51,FALSE)</f>
        <v>120</v>
      </c>
      <c r="S38" s="17">
        <f>+VLOOKUP($B38,Adatok!$A$3:$BF$81,52,FALSE)</f>
        <v>2400</v>
      </c>
      <c r="T38" s="36">
        <f>+VLOOKUP($B38,Adatok!$A$3:$BF$81,53,FALSE)</f>
        <v>336</v>
      </c>
      <c r="U38" s="36">
        <f>+VLOOKUP($B38,Adatok!$A$3:$BF$81,54,FALSE)</f>
        <v>384.82</v>
      </c>
      <c r="V38" s="38">
        <f>+VLOOKUP($B38,Adatok!$A$3:$BF$81,55,FALSE)</f>
        <v>1020</v>
      </c>
      <c r="W38" s="39" t="str">
        <f>+VLOOKUP($B38,Adatok!$A$3:$BF$81,56,FALSE)</f>
        <v>1601009990</v>
      </c>
      <c r="X38" s="39">
        <f>+VLOOKUP($B38,Adatok!$A$3:$BF$81,57,FALSE)</f>
        <v>90</v>
      </c>
    </row>
    <row r="39" spans="1:24" s="18" customFormat="1" ht="41.4" x14ac:dyDescent="0.25">
      <c r="A39" s="12" t="str">
        <f>+IF(PA!A37&gt;0,PA!A37,"")</f>
        <v/>
      </c>
      <c r="B39" s="16" t="str">
        <f>+IF(PA!B37&gt;0,PA!B37,"")</f>
        <v>OAD0212</v>
      </c>
      <c r="C39" s="17" t="str">
        <f>+VLOOKUP($B39,Adatok!$A$3:$BF$81,2,FALSE)</f>
        <v>Füstli - Csípős, Jalapeno paprikával 350g</v>
      </c>
      <c r="D39" s="13" t="str">
        <f>+VLOOKUP($B39,Adatok!$A$3:$BF$81,3,FALSE)</f>
        <v>Főtt, füst ízesítésű és csípős, pulykahúsból és csontokról mechanikusan lefejtett pulykahúsból készült termék, Jalapeno paprikával</v>
      </c>
      <c r="E39" s="37">
        <f>+VLOOKUP($B39,Adatok!$A$3:$BF$81,38,FALSE)</f>
        <v>350</v>
      </c>
      <c r="F39" s="37">
        <f>+VLOOKUP($B39,Adatok!$A$3:$BF$81,39,FALSE)</f>
        <v>358</v>
      </c>
      <c r="G39" s="17" t="str">
        <f>+VLOOKUP($B39,Adatok!$A$3:$BF$81,40,FALSE)</f>
        <v>5995663969410</v>
      </c>
      <c r="H39" s="36" t="str">
        <f>+VLOOKUP($B39,Adatok!$A$3:$BF$81,41,FALSE)</f>
        <v>200*20*180</v>
      </c>
      <c r="I39" s="36">
        <f>+VLOOKUP($B39,Adatok!$A$3:$BF$81,42,FALSE)</f>
        <v>3.5</v>
      </c>
      <c r="J39" s="36">
        <f>+VLOOKUP($B39,Adatok!$A$3:$BF$81,43,FALSE)</f>
        <v>3.694</v>
      </c>
      <c r="K39" s="17" t="str">
        <f>+VLOOKUP($B39,Adatok!$A$3:$BF$81,44,FALSE)</f>
        <v>5995663969427</v>
      </c>
      <c r="L39" s="17" t="str">
        <f>+VLOOKUP($B39,Adatok!$A$3:$BF$81,45,FALSE)</f>
        <v>Kínálókarton</v>
      </c>
      <c r="M39" s="17" t="str">
        <f>+VLOOKUP($B39,Adatok!$A$3:$BF$81,46,FALSE)</f>
        <v>182*192*174</v>
      </c>
      <c r="N39" s="17">
        <f>+VLOOKUP($B39,Adatok!$A$3:$BF$81,47,FALSE)</f>
        <v>10</v>
      </c>
      <c r="O39" s="17" t="str">
        <f>+VLOOKUP($B39,Adatok!$A$3:$BF$81,48,FALSE)</f>
        <v>EU</v>
      </c>
      <c r="P39" s="17">
        <f>+VLOOKUP($B39,Adatok!$A$3:$BF$81,49,FALSE)</f>
        <v>24</v>
      </c>
      <c r="Q39" s="17">
        <f>+VLOOKUP($B39,Adatok!$A$3:$BF$81,50,FALSE)</f>
        <v>5</v>
      </c>
      <c r="R39" s="17">
        <f>+VLOOKUP($B39,Adatok!$A$3:$BF$81,51,FALSE)</f>
        <v>120</v>
      </c>
      <c r="S39" s="17">
        <f>+VLOOKUP($B39,Adatok!$A$3:$BF$81,52,FALSE)</f>
        <v>1200</v>
      </c>
      <c r="T39" s="36">
        <f>+VLOOKUP($B39,Adatok!$A$3:$BF$81,53,FALSE)</f>
        <v>420</v>
      </c>
      <c r="U39" s="36">
        <f>+VLOOKUP($B39,Adatok!$A$3:$BF$81,54,FALSE)</f>
        <v>466.42</v>
      </c>
      <c r="V39" s="38">
        <f>+VLOOKUP($B39,Adatok!$A$3:$BF$81,55,FALSE)</f>
        <v>1020</v>
      </c>
      <c r="W39" s="39" t="str">
        <f>+VLOOKUP($B39,Adatok!$A$3:$BF$81,56,FALSE)</f>
        <v>1601009990</v>
      </c>
      <c r="X39" s="39">
        <f>+VLOOKUP($B39,Adatok!$A$3:$BF$81,57,FALSE)</f>
        <v>90</v>
      </c>
    </row>
    <row r="40" spans="1:24" s="18" customFormat="1" ht="55.2" x14ac:dyDescent="0.25">
      <c r="A40" s="12" t="str">
        <f>+IF(PA!A38&gt;0,PA!A38,"")</f>
        <v/>
      </c>
      <c r="B40" s="16" t="str">
        <f>+IF(PA!B38&gt;0,PA!B38,"")</f>
        <v>OAD0408</v>
      </c>
      <c r="C40" s="17" t="str">
        <f>+VLOOKUP($B40,Adatok!$A$3:$BF$81,2,FALSE)</f>
        <v>Füstli - Ínyenc 140g</v>
      </c>
      <c r="D40" s="13" t="str">
        <f>+VLOOKUP($B40,Adatok!$A$3:$BF$81,3,FALSE)</f>
        <v>Főtt, füst ízesítésű és borsos-fokhagymás fűszerezésű, pulykahúsból és csontokról mechanikusan lefejtett pulykahúsból készült termék</v>
      </c>
      <c r="E40" s="37">
        <f>+VLOOKUP($B40,Adatok!$A$3:$BF$81,38,FALSE)</f>
        <v>140</v>
      </c>
      <c r="F40" s="37">
        <f>+VLOOKUP($B40,Adatok!$A$3:$BF$81,39,FALSE)</f>
        <v>145</v>
      </c>
      <c r="G40" s="17" t="str">
        <f>+VLOOKUP($B40,Adatok!$A$3:$BF$81,40,FALSE)</f>
        <v>5995663969434</v>
      </c>
      <c r="H40" s="36" t="str">
        <f>+VLOOKUP($B40,Adatok!$A$3:$BF$81,41,FALSE)</f>
        <v>100*20*180</v>
      </c>
      <c r="I40" s="36">
        <f>+VLOOKUP($B40,Adatok!$A$3:$BF$81,42,FALSE)</f>
        <v>2.8</v>
      </c>
      <c r="J40" s="36">
        <f>+VLOOKUP($B40,Adatok!$A$3:$BF$81,43,FALSE)</f>
        <v>3.0139999999999998</v>
      </c>
      <c r="K40" s="17" t="str">
        <f>+VLOOKUP($B40,Adatok!$A$3:$BF$81,44,FALSE)</f>
        <v>5995663969441</v>
      </c>
      <c r="L40" s="17" t="str">
        <f>+VLOOKUP($B40,Adatok!$A$3:$BF$81,45,FALSE)</f>
        <v>Kínálókarton</v>
      </c>
      <c r="M40" s="17" t="str">
        <f>+VLOOKUP($B40,Adatok!$A$3:$BF$81,46,FALSE)</f>
        <v>182*192*174</v>
      </c>
      <c r="N40" s="17">
        <f>+VLOOKUP($B40,Adatok!$A$3:$BF$81,47,FALSE)</f>
        <v>20</v>
      </c>
      <c r="O40" s="17" t="str">
        <f>+VLOOKUP($B40,Adatok!$A$3:$BF$81,48,FALSE)</f>
        <v>EU</v>
      </c>
      <c r="P40" s="17">
        <f>+VLOOKUP($B40,Adatok!$A$3:$BF$81,49,FALSE)</f>
        <v>24</v>
      </c>
      <c r="Q40" s="17">
        <f>+VLOOKUP($B40,Adatok!$A$3:$BF$81,50,FALSE)</f>
        <v>5</v>
      </c>
      <c r="R40" s="17">
        <f>+VLOOKUP($B40,Adatok!$A$3:$BF$81,51,FALSE)</f>
        <v>120</v>
      </c>
      <c r="S40" s="17">
        <f>+VLOOKUP($B40,Adatok!$A$3:$BF$81,52,FALSE)</f>
        <v>2400</v>
      </c>
      <c r="T40" s="36">
        <f>+VLOOKUP($B40,Adatok!$A$3:$BF$81,53,FALSE)</f>
        <v>336</v>
      </c>
      <c r="U40" s="36">
        <f>+VLOOKUP($B40,Adatok!$A$3:$BF$81,54,FALSE)</f>
        <v>384.82</v>
      </c>
      <c r="V40" s="38">
        <f>+VLOOKUP($B40,Adatok!$A$3:$BF$81,55,FALSE)</f>
        <v>1020</v>
      </c>
      <c r="W40" s="39" t="str">
        <f>+VLOOKUP($B40,Adatok!$A$3:$BF$81,56,FALSE)</f>
        <v>1601009990</v>
      </c>
      <c r="X40" s="39">
        <f>+VLOOKUP($B40,Adatok!$A$3:$BF$81,57,FALSE)</f>
        <v>90</v>
      </c>
    </row>
    <row r="41" spans="1:24" s="18" customFormat="1" ht="55.2" x14ac:dyDescent="0.25">
      <c r="A41" s="12" t="str">
        <f>+IF(PA!A39&gt;0,PA!A39,"")</f>
        <v/>
      </c>
      <c r="B41" s="16" t="str">
        <f>+IF(PA!B39&gt;0,PA!B39,"")</f>
        <v>OAD0409</v>
      </c>
      <c r="C41" s="17" t="str">
        <f>+VLOOKUP($B41,Adatok!$A$3:$BF$81,2,FALSE)</f>
        <v>Füstli - Ínyenc 350g</v>
      </c>
      <c r="D41" s="13" t="str">
        <f>+VLOOKUP($B41,Adatok!$A$3:$BF$81,3,FALSE)</f>
        <v>Főtt, füst ízesítésű és borsos-fokhagymás fűszerezésű, pulykahúsból és csontokról mechanikusan lefejtett pulykahúsból készült termék</v>
      </c>
      <c r="E41" s="37">
        <f>+VLOOKUP($B41,Adatok!$A$3:$BF$81,38,FALSE)</f>
        <v>350</v>
      </c>
      <c r="F41" s="37">
        <f>+VLOOKUP($B41,Adatok!$A$3:$BF$81,39,FALSE)</f>
        <v>358</v>
      </c>
      <c r="G41" s="17" t="str">
        <f>+VLOOKUP($B41,Adatok!$A$3:$BF$81,40,FALSE)</f>
        <v>5995663969458</v>
      </c>
      <c r="H41" s="36" t="str">
        <f>+VLOOKUP($B41,Adatok!$A$3:$BF$81,41,FALSE)</f>
        <v>200*20*180</v>
      </c>
      <c r="I41" s="36">
        <f>+VLOOKUP($B41,Adatok!$A$3:$BF$81,42,FALSE)</f>
        <v>3.5</v>
      </c>
      <c r="J41" s="36">
        <f>+VLOOKUP($B41,Adatok!$A$3:$BF$81,43,FALSE)</f>
        <v>3.694</v>
      </c>
      <c r="K41" s="17" t="str">
        <f>+VLOOKUP($B41,Adatok!$A$3:$BF$81,44,FALSE)</f>
        <v>5995663969465</v>
      </c>
      <c r="L41" s="17" t="str">
        <f>+VLOOKUP($B41,Adatok!$A$3:$BF$81,45,FALSE)</f>
        <v>Kínálókarton</v>
      </c>
      <c r="M41" s="17" t="str">
        <f>+VLOOKUP($B41,Adatok!$A$3:$BF$81,46,FALSE)</f>
        <v>182*192*174</v>
      </c>
      <c r="N41" s="17">
        <f>+VLOOKUP($B41,Adatok!$A$3:$BF$81,47,FALSE)</f>
        <v>10</v>
      </c>
      <c r="O41" s="17" t="str">
        <f>+VLOOKUP($B41,Adatok!$A$3:$BF$81,48,FALSE)</f>
        <v>EU</v>
      </c>
      <c r="P41" s="17">
        <f>+VLOOKUP($B41,Adatok!$A$3:$BF$81,49,FALSE)</f>
        <v>24</v>
      </c>
      <c r="Q41" s="17">
        <f>+VLOOKUP($B41,Adatok!$A$3:$BF$81,50,FALSE)</f>
        <v>5</v>
      </c>
      <c r="R41" s="17">
        <f>+VLOOKUP($B41,Adatok!$A$3:$BF$81,51,FALSE)</f>
        <v>120</v>
      </c>
      <c r="S41" s="17">
        <f>+VLOOKUP($B41,Adatok!$A$3:$BF$81,52,FALSE)</f>
        <v>1200</v>
      </c>
      <c r="T41" s="36">
        <f>+VLOOKUP($B41,Adatok!$A$3:$BF$81,53,FALSE)</f>
        <v>420</v>
      </c>
      <c r="U41" s="36">
        <f>+VLOOKUP($B41,Adatok!$A$3:$BF$81,54,FALSE)</f>
        <v>466.42</v>
      </c>
      <c r="V41" s="38">
        <f>+VLOOKUP($B41,Adatok!$A$3:$BF$81,55,FALSE)</f>
        <v>1020</v>
      </c>
      <c r="W41" s="39" t="str">
        <f>+VLOOKUP($B41,Adatok!$A$3:$BF$81,56,FALSE)</f>
        <v>1601009990</v>
      </c>
      <c r="X41" s="39">
        <f>+VLOOKUP($B41,Adatok!$A$3:$BF$81,57,FALSE)</f>
        <v>90</v>
      </c>
    </row>
    <row r="42" spans="1:24" s="18" customFormat="1" ht="55.2" x14ac:dyDescent="0.25">
      <c r="A42" s="12" t="str">
        <f>+IF(PA!A40&gt;0,PA!A40,"")</f>
        <v/>
      </c>
      <c r="B42" s="16" t="str">
        <f>+IF(PA!B40&gt;0,PA!B40,"")</f>
        <v>OAD0500</v>
      </c>
      <c r="C42" s="17" t="str">
        <f>+VLOOKUP($B42,Adatok!$A$3:$BF$81,2,FALSE)</f>
        <v>Füstli - BBQ 140g</v>
      </c>
      <c r="D42" s="13" t="str">
        <f>+VLOOKUP($B42,Adatok!$A$3:$BF$81,3,FALSE)</f>
        <v>Főtt, füst ízesítésű és paradicsomos fűszerezésű, pulykahúsból és csontokról mechanikusan lefejtett pulykahúsból készült termék, hozzáadott sertésfehérjével</v>
      </c>
      <c r="E42" s="37">
        <f>+VLOOKUP($B42,Adatok!$A$3:$BF$81,38,FALSE)</f>
        <v>140</v>
      </c>
      <c r="F42" s="37">
        <f>+VLOOKUP($B42,Adatok!$A$3:$BF$81,39,FALSE)</f>
        <v>145</v>
      </c>
      <c r="G42" s="17" t="str">
        <f>+VLOOKUP($B42,Adatok!$A$3:$BF$81,40,FALSE)</f>
        <v>5995663969113</v>
      </c>
      <c r="H42" s="36" t="str">
        <f>+VLOOKUP($B42,Adatok!$A$3:$BF$81,41,FALSE)</f>
        <v>100*20*180</v>
      </c>
      <c r="I42" s="36">
        <f>+VLOOKUP($B42,Adatok!$A$3:$BF$81,42,FALSE)</f>
        <v>2.8</v>
      </c>
      <c r="J42" s="36">
        <f>+VLOOKUP($B42,Adatok!$A$3:$BF$81,43,FALSE)</f>
        <v>3.0139999999999998</v>
      </c>
      <c r="K42" s="17" t="str">
        <f>+VLOOKUP($B42,Adatok!$A$3:$BF$81,44,FALSE)</f>
        <v>5995663969120</v>
      </c>
      <c r="L42" s="17" t="str">
        <f>+VLOOKUP($B42,Adatok!$A$3:$BF$81,45,FALSE)</f>
        <v>Kínálókarton</v>
      </c>
      <c r="M42" s="17" t="str">
        <f>+VLOOKUP($B42,Adatok!$A$3:$BF$81,46,FALSE)</f>
        <v>182*192*174</v>
      </c>
      <c r="N42" s="17">
        <f>+VLOOKUP($B42,Adatok!$A$3:$BF$81,47,FALSE)</f>
        <v>20</v>
      </c>
      <c r="O42" s="17" t="str">
        <f>+VLOOKUP($B42,Adatok!$A$3:$BF$81,48,FALSE)</f>
        <v>EU</v>
      </c>
      <c r="P42" s="17">
        <f>+VLOOKUP($B42,Adatok!$A$3:$BF$81,49,FALSE)</f>
        <v>24</v>
      </c>
      <c r="Q42" s="17">
        <f>+VLOOKUP($B42,Adatok!$A$3:$BF$81,50,FALSE)</f>
        <v>5</v>
      </c>
      <c r="R42" s="17">
        <f>+VLOOKUP($B42,Adatok!$A$3:$BF$81,51,FALSE)</f>
        <v>120</v>
      </c>
      <c r="S42" s="17">
        <f>+VLOOKUP($B42,Adatok!$A$3:$BF$81,52,FALSE)</f>
        <v>2400</v>
      </c>
      <c r="T42" s="36">
        <f>+VLOOKUP($B42,Adatok!$A$3:$BF$81,53,FALSE)</f>
        <v>336</v>
      </c>
      <c r="U42" s="36">
        <f>+VLOOKUP($B42,Adatok!$A$3:$BF$81,54,FALSE)</f>
        <v>384.82</v>
      </c>
      <c r="V42" s="38">
        <f>+VLOOKUP($B42,Adatok!$A$3:$BF$81,55,FALSE)</f>
        <v>1020</v>
      </c>
      <c r="W42" s="39" t="str">
        <f>+VLOOKUP($B42,Adatok!$A$3:$BF$81,56,FALSE)</f>
        <v>1601009990</v>
      </c>
      <c r="X42" s="39">
        <f>+VLOOKUP($B42,Adatok!$A$3:$BF$81,57,FALSE)</f>
        <v>90</v>
      </c>
    </row>
    <row r="43" spans="1:24" s="18" customFormat="1" ht="55.2" x14ac:dyDescent="0.25">
      <c r="A43" s="12" t="str">
        <f>+IF(PA!A41&gt;0,PA!A41,"")</f>
        <v/>
      </c>
      <c r="B43" s="16" t="str">
        <f>+IF(PA!B41&gt;0,PA!B41,"")</f>
        <v>OAD0501</v>
      </c>
      <c r="C43" s="17" t="str">
        <f>+VLOOKUP($B43,Adatok!$A$3:$BF$81,2,FALSE)</f>
        <v>Füstli - BBQ 350g</v>
      </c>
      <c r="D43" s="13" t="str">
        <f>+VLOOKUP($B43,Adatok!$A$3:$BF$81,3,FALSE)</f>
        <v>Főtt, füst ízesítésű és paradicsomos fűszerezésű, pulykahúsból és csontokról mechanikusan lefejtett pulykahúsból készült termék, hozzáadott sertésfehérjével</v>
      </c>
      <c r="E43" s="37">
        <f>+VLOOKUP($B43,Adatok!$A$3:$BF$81,38,FALSE)</f>
        <v>350</v>
      </c>
      <c r="F43" s="37">
        <f>+VLOOKUP($B43,Adatok!$A$3:$BF$81,39,FALSE)</f>
        <v>358</v>
      </c>
      <c r="G43" s="17" t="str">
        <f>+VLOOKUP($B43,Adatok!$A$3:$BF$81,40,FALSE)</f>
        <v>5995663969137</v>
      </c>
      <c r="H43" s="36" t="str">
        <f>+VLOOKUP($B43,Adatok!$A$3:$BF$81,41,FALSE)</f>
        <v>200*20*180</v>
      </c>
      <c r="I43" s="36">
        <f>+VLOOKUP($B43,Adatok!$A$3:$BF$81,42,FALSE)</f>
        <v>3.5</v>
      </c>
      <c r="J43" s="36">
        <f>+VLOOKUP($B43,Adatok!$A$3:$BF$81,43,FALSE)</f>
        <v>3.694</v>
      </c>
      <c r="K43" s="17" t="str">
        <f>+VLOOKUP($B43,Adatok!$A$3:$BF$81,44,FALSE)</f>
        <v>5995663969144</v>
      </c>
      <c r="L43" s="17" t="str">
        <f>+VLOOKUP($B43,Adatok!$A$3:$BF$81,45,FALSE)</f>
        <v>Kínálókarton</v>
      </c>
      <c r="M43" s="17" t="str">
        <f>+VLOOKUP($B43,Adatok!$A$3:$BF$81,46,FALSE)</f>
        <v>182*192*174</v>
      </c>
      <c r="N43" s="17">
        <f>+VLOOKUP($B43,Adatok!$A$3:$BF$81,47,FALSE)</f>
        <v>10</v>
      </c>
      <c r="O43" s="17" t="str">
        <f>+VLOOKUP($B43,Adatok!$A$3:$BF$81,48,FALSE)</f>
        <v>EU</v>
      </c>
      <c r="P43" s="17">
        <f>+VLOOKUP($B43,Adatok!$A$3:$BF$81,49,FALSE)</f>
        <v>24</v>
      </c>
      <c r="Q43" s="17">
        <f>+VLOOKUP($B43,Adatok!$A$3:$BF$81,50,FALSE)</f>
        <v>5</v>
      </c>
      <c r="R43" s="17">
        <f>+VLOOKUP($B43,Adatok!$A$3:$BF$81,51,FALSE)</f>
        <v>120</v>
      </c>
      <c r="S43" s="17">
        <f>+VLOOKUP($B43,Adatok!$A$3:$BF$81,52,FALSE)</f>
        <v>1200</v>
      </c>
      <c r="T43" s="36">
        <f>+VLOOKUP($B43,Adatok!$A$3:$BF$81,53,FALSE)</f>
        <v>420</v>
      </c>
      <c r="U43" s="36">
        <f>+VLOOKUP($B43,Adatok!$A$3:$BF$81,54,FALSE)</f>
        <v>466.42</v>
      </c>
      <c r="V43" s="38">
        <f>+VLOOKUP($B43,Adatok!$A$3:$BF$81,55,FALSE)</f>
        <v>1020</v>
      </c>
      <c r="W43" s="39" t="str">
        <f>+VLOOKUP($B43,Adatok!$A$3:$BF$81,56,FALSE)</f>
        <v>1601009990</v>
      </c>
      <c r="X43" s="39">
        <f>+VLOOKUP($B43,Adatok!$A$3:$BF$81,57,FALSE)</f>
        <v>90</v>
      </c>
    </row>
    <row r="44" spans="1:24" s="18" customFormat="1" ht="41.4" x14ac:dyDescent="0.25">
      <c r="A44" s="12" t="str">
        <f>+IF(PA!A42&gt;0,PA!A42,"")</f>
        <v/>
      </c>
      <c r="B44" s="16" t="str">
        <f>+IF(PA!B42&gt;0,PA!B42,"")</f>
        <v>OAE0042</v>
      </c>
      <c r="C44" s="17" t="str">
        <f>+VLOOKUP($B44,Adatok!$A$3:$BF$81,2,FALSE)</f>
        <v>Füstli - Sajtos 140g</v>
      </c>
      <c r="D44" s="13" t="str">
        <f>+VLOOKUP($B44,Adatok!$A$3:$BF$81,3,FALSE)</f>
        <v>Főtt, füst ízesítésű, pulykahúsból és csontokról mechanikusan lefejtett pulykahúsból készült termék, sajttal</v>
      </c>
      <c r="E44" s="37">
        <f>+VLOOKUP($B44,Adatok!$A$3:$BF$81,38,FALSE)</f>
        <v>140</v>
      </c>
      <c r="F44" s="37">
        <f>+VLOOKUP($B44,Adatok!$A$3:$BF$81,39,FALSE)</f>
        <v>145</v>
      </c>
      <c r="G44" s="17" t="str">
        <f>+VLOOKUP($B44,Adatok!$A$3:$BF$81,40,FALSE)</f>
        <v>5995663969472</v>
      </c>
      <c r="H44" s="36" t="str">
        <f>+VLOOKUP($B44,Adatok!$A$3:$BF$81,41,FALSE)</f>
        <v>100*20*180</v>
      </c>
      <c r="I44" s="36">
        <f>+VLOOKUP($B44,Adatok!$A$3:$BF$81,42,FALSE)</f>
        <v>2.8</v>
      </c>
      <c r="J44" s="36">
        <f>+VLOOKUP($B44,Adatok!$A$3:$BF$81,43,FALSE)</f>
        <v>3.0139999999999998</v>
      </c>
      <c r="K44" s="17" t="str">
        <f>+VLOOKUP($B44,Adatok!$A$3:$BF$81,44,FALSE)</f>
        <v>5995663969489</v>
      </c>
      <c r="L44" s="17" t="str">
        <f>+VLOOKUP($B44,Adatok!$A$3:$BF$81,45,FALSE)</f>
        <v>Kínálókarton</v>
      </c>
      <c r="M44" s="17" t="str">
        <f>+VLOOKUP($B44,Adatok!$A$3:$BF$81,46,FALSE)</f>
        <v>182*192*174</v>
      </c>
      <c r="N44" s="17">
        <f>+VLOOKUP($B44,Adatok!$A$3:$BF$81,47,FALSE)</f>
        <v>20</v>
      </c>
      <c r="O44" s="17" t="str">
        <f>+VLOOKUP($B44,Adatok!$A$3:$BF$81,48,FALSE)</f>
        <v>EU</v>
      </c>
      <c r="P44" s="17">
        <f>+VLOOKUP($B44,Adatok!$A$3:$BF$81,49,FALSE)</f>
        <v>24</v>
      </c>
      <c r="Q44" s="17">
        <f>+VLOOKUP($B44,Adatok!$A$3:$BF$81,50,FALSE)</f>
        <v>5</v>
      </c>
      <c r="R44" s="17">
        <f>+VLOOKUP($B44,Adatok!$A$3:$BF$81,51,FALSE)</f>
        <v>120</v>
      </c>
      <c r="S44" s="17">
        <f>+VLOOKUP($B44,Adatok!$A$3:$BF$81,52,FALSE)</f>
        <v>2400</v>
      </c>
      <c r="T44" s="36">
        <f>+VLOOKUP($B44,Adatok!$A$3:$BF$81,53,FALSE)</f>
        <v>336</v>
      </c>
      <c r="U44" s="36">
        <f>+VLOOKUP($B44,Adatok!$A$3:$BF$81,54,FALSE)</f>
        <v>384.82</v>
      </c>
      <c r="V44" s="38">
        <f>+VLOOKUP($B44,Adatok!$A$3:$BF$81,55,FALSE)</f>
        <v>1020</v>
      </c>
      <c r="W44" s="39" t="str">
        <f>+VLOOKUP($B44,Adatok!$A$3:$BF$81,56,FALSE)</f>
        <v>1601009990</v>
      </c>
      <c r="X44" s="39">
        <f>+VLOOKUP($B44,Adatok!$A$3:$BF$81,57,FALSE)</f>
        <v>90</v>
      </c>
    </row>
    <row r="45" spans="1:24" s="18" customFormat="1" ht="41.4" x14ac:dyDescent="0.25">
      <c r="A45" s="12" t="str">
        <f>+IF(PA!A43&gt;0,PA!A43,"")</f>
        <v/>
      </c>
      <c r="B45" s="16" t="str">
        <f>+IF(PA!B43&gt;0,PA!B43,"")</f>
        <v>OAE0043</v>
      </c>
      <c r="C45" s="17" t="str">
        <f>+VLOOKUP($B45,Adatok!$A$3:$BF$81,2,FALSE)</f>
        <v>Füstli - Sajtos 350g</v>
      </c>
      <c r="D45" s="13" t="str">
        <f>+VLOOKUP($B45,Adatok!$A$3:$BF$81,3,FALSE)</f>
        <v>Főtt, füst ízesítésű, pulykahúsból és csontokról mechanikusan lefejtett pulykahúsból készült termék, sajttal</v>
      </c>
      <c r="E45" s="37">
        <f>+VLOOKUP($B45,Adatok!$A$3:$BF$81,38,FALSE)</f>
        <v>350</v>
      </c>
      <c r="F45" s="37">
        <f>+VLOOKUP($B45,Adatok!$A$3:$BF$81,39,FALSE)</f>
        <v>358</v>
      </c>
      <c r="G45" s="17" t="str">
        <f>+VLOOKUP($B45,Adatok!$A$3:$BF$81,40,FALSE)</f>
        <v>5995663969496</v>
      </c>
      <c r="H45" s="36" t="str">
        <f>+VLOOKUP($B45,Adatok!$A$3:$BF$81,41,FALSE)</f>
        <v>200*20*180</v>
      </c>
      <c r="I45" s="36">
        <f>+VLOOKUP($B45,Adatok!$A$3:$BF$81,42,FALSE)</f>
        <v>3.5</v>
      </c>
      <c r="J45" s="36">
        <f>+VLOOKUP($B45,Adatok!$A$3:$BF$81,43,FALSE)</f>
        <v>3.6960000000000002</v>
      </c>
      <c r="K45" s="17" t="str">
        <f>+VLOOKUP($B45,Adatok!$A$3:$BF$81,44,FALSE)</f>
        <v>5995663969502</v>
      </c>
      <c r="L45" s="17" t="str">
        <f>+VLOOKUP($B45,Adatok!$A$3:$BF$81,45,FALSE)</f>
        <v>Kínálókarton</v>
      </c>
      <c r="M45" s="17" t="str">
        <f>+VLOOKUP($B45,Adatok!$A$3:$BF$81,46,FALSE)</f>
        <v>182*192*174</v>
      </c>
      <c r="N45" s="17">
        <f>+VLOOKUP($B45,Adatok!$A$3:$BF$81,47,FALSE)</f>
        <v>10</v>
      </c>
      <c r="O45" s="17" t="str">
        <f>+VLOOKUP($B45,Adatok!$A$3:$BF$81,48,FALSE)</f>
        <v>EU</v>
      </c>
      <c r="P45" s="17">
        <f>+VLOOKUP($B45,Adatok!$A$3:$BF$81,49,FALSE)</f>
        <v>24</v>
      </c>
      <c r="Q45" s="17">
        <f>+VLOOKUP($B45,Adatok!$A$3:$BF$81,50,FALSE)</f>
        <v>5</v>
      </c>
      <c r="R45" s="17">
        <f>+VLOOKUP($B45,Adatok!$A$3:$BF$81,51,FALSE)</f>
        <v>120</v>
      </c>
      <c r="S45" s="17">
        <f>+VLOOKUP($B45,Adatok!$A$3:$BF$81,52,FALSE)</f>
        <v>1200</v>
      </c>
      <c r="T45" s="36">
        <f>+VLOOKUP($B45,Adatok!$A$3:$BF$81,53,FALSE)</f>
        <v>420</v>
      </c>
      <c r="U45" s="36">
        <f>+VLOOKUP($B45,Adatok!$A$3:$BF$81,54,FALSE)</f>
        <v>466.72</v>
      </c>
      <c r="V45" s="38">
        <f>+VLOOKUP($B45,Adatok!$A$3:$BF$81,55,FALSE)</f>
        <v>1020</v>
      </c>
      <c r="W45" s="39" t="str">
        <f>+VLOOKUP($B45,Adatok!$A$3:$BF$81,56,FALSE)</f>
        <v>1601009990</v>
      </c>
      <c r="X45" s="39">
        <f>+VLOOKUP($B45,Adatok!$A$3:$BF$81,57,FALSE)</f>
        <v>90</v>
      </c>
    </row>
    <row r="46" spans="1:24" s="18" customFormat="1" ht="41.4" x14ac:dyDescent="0.25">
      <c r="A46" s="12" t="str">
        <f>+IF(PA!A44&gt;0,PA!A44,"")</f>
        <v/>
      </c>
      <c r="B46" s="16" t="str">
        <f>+IF(PA!B44&gt;0,PA!B44,"")</f>
        <v>OAE0044</v>
      </c>
      <c r="C46" s="17" t="str">
        <f>+VLOOKUP($B46,Adatok!$A$3:$BF$81,2,FALSE)</f>
        <v>Füstli - Sajtos 280g</v>
      </c>
      <c r="D46" s="13" t="str">
        <f>+VLOOKUP($B46,Adatok!$A$3:$BF$81,3,FALSE)</f>
        <v>Főtt, füst ízesítésű, pulykahúsból és csontokról mechanikusan lefejtett pulykahúsból készült termék, sajttal</v>
      </c>
      <c r="E46" s="37">
        <f>+VLOOKUP($B46,Adatok!$A$3:$BF$81,38,FALSE)</f>
        <v>280</v>
      </c>
      <c r="F46" s="37">
        <f>+VLOOKUP($B46,Adatok!$A$3:$BF$81,39,FALSE)</f>
        <v>288</v>
      </c>
      <c r="G46" s="17" t="str">
        <f>+VLOOKUP($B46,Adatok!$A$3:$BF$81,40,FALSE)</f>
        <v>5995663969519</v>
      </c>
      <c r="H46" s="36" t="str">
        <f>+VLOOKUP($B46,Adatok!$A$3:$BF$81,41,FALSE)</f>
        <v>200*20*180</v>
      </c>
      <c r="I46" s="36">
        <f>+VLOOKUP($B46,Adatok!$A$3:$BF$81,42,FALSE)</f>
        <v>5.6</v>
      </c>
      <c r="J46" s="36">
        <f>+VLOOKUP($B46,Adatok!$A$3:$BF$81,43,FALSE)</f>
        <v>5.9630000000000001</v>
      </c>
      <c r="K46" s="17" t="str">
        <f>+VLOOKUP($B46,Adatok!$A$3:$BF$81,44,FALSE)</f>
        <v>5995663969526</v>
      </c>
      <c r="L46" s="17" t="str">
        <f>+VLOOKUP($B46,Adatok!$A$3:$BF$81,45,FALSE)</f>
        <v>Kínálókarton</v>
      </c>
      <c r="M46" s="17" t="str">
        <f>+VLOOKUP($B46,Adatok!$A$3:$BF$81,46,FALSE)</f>
        <v>186*356*182</v>
      </c>
      <c r="N46" s="17">
        <f>+VLOOKUP($B46,Adatok!$A$3:$BF$81,47,FALSE)</f>
        <v>20</v>
      </c>
      <c r="O46" s="17" t="str">
        <f>+VLOOKUP($B46,Adatok!$A$3:$BF$81,48,FALSE)</f>
        <v>EU</v>
      </c>
      <c r="P46" s="17">
        <f>+VLOOKUP($B46,Adatok!$A$3:$BF$81,49,FALSE)</f>
        <v>12</v>
      </c>
      <c r="Q46" s="17">
        <f>+VLOOKUP($B46,Adatok!$A$3:$BF$81,50,FALSE)</f>
        <v>5</v>
      </c>
      <c r="R46" s="17">
        <f>+VLOOKUP($B46,Adatok!$A$3:$BF$81,51,FALSE)</f>
        <v>60</v>
      </c>
      <c r="S46" s="17">
        <f>+VLOOKUP($B46,Adatok!$A$3:$BF$81,52,FALSE)</f>
        <v>1200</v>
      </c>
      <c r="T46" s="36">
        <f>+VLOOKUP($B46,Adatok!$A$3:$BF$81,53,FALSE)</f>
        <v>336</v>
      </c>
      <c r="U46" s="36">
        <f>+VLOOKUP($B46,Adatok!$A$3:$BF$81,54,FALSE)</f>
        <v>380.98</v>
      </c>
      <c r="V46" s="38">
        <f>+VLOOKUP($B46,Adatok!$A$3:$BF$81,55,FALSE)</f>
        <v>1060</v>
      </c>
      <c r="W46" s="39" t="str">
        <f>+VLOOKUP($B46,Adatok!$A$3:$BF$81,56,FALSE)</f>
        <v>1601009990</v>
      </c>
      <c r="X46" s="39">
        <f>+VLOOKUP($B46,Adatok!$A$3:$BF$81,57,FALSE)</f>
        <v>90</v>
      </c>
    </row>
    <row r="47" spans="1:24" s="18" customFormat="1" ht="41.4" x14ac:dyDescent="0.25">
      <c r="A47" s="12" t="str">
        <f>+IF(PA!A45&gt;0,PA!A45,"")</f>
        <v/>
      </c>
      <c r="B47" s="16" t="str">
        <f>+IF(PA!B45&gt;0,PA!B45,"")</f>
        <v>OAH0029</v>
      </c>
      <c r="C47" s="17" t="str">
        <f>+VLOOKUP($B47,Adatok!$A$3:$BF$81,2,FALSE)</f>
        <v>Füstli - Snacki 160g</v>
      </c>
      <c r="D47" s="13" t="str">
        <f>+VLOOKUP($B47,Adatok!$A$3:$BF$81,3,FALSE)</f>
        <v>Főtt, füst ízesítésű, csontokról mechanikusan lefejtett pulykahúsból készült termék, védőgázas csomagolásban</v>
      </c>
      <c r="E47" s="37">
        <f>+VLOOKUP($B47,Adatok!$A$3:$BF$81,38,FALSE)</f>
        <v>160</v>
      </c>
      <c r="F47" s="37">
        <f>+VLOOKUP($B47,Adatok!$A$3:$BF$81,39,FALSE)</f>
        <v>169</v>
      </c>
      <c r="G47" s="17" t="str">
        <f>+VLOOKUP($B47,Adatok!$A$3:$BF$81,40,FALSE)</f>
        <v>5995663969533</v>
      </c>
      <c r="H47" s="36" t="str">
        <f>+VLOOKUP($B47,Adatok!$A$3:$BF$81,41,FALSE)</f>
        <v>120*15*180</v>
      </c>
      <c r="I47" s="36">
        <f>+VLOOKUP($B47,Adatok!$A$3:$BF$81,42,FALSE)</f>
        <v>1.44</v>
      </c>
      <c r="J47" s="36">
        <f>+VLOOKUP($B47,Adatok!$A$3:$BF$81,43,FALSE)</f>
        <v>1.621</v>
      </c>
      <c r="K47" s="17" t="str">
        <f>+VLOOKUP($B47,Adatok!$A$3:$BF$81,44,FALSE)</f>
        <v>5995663969540</v>
      </c>
      <c r="L47" s="17" t="str">
        <f>+VLOOKUP($B47,Adatok!$A$3:$BF$81,45,FALSE)</f>
        <v>Kínálókarton</v>
      </c>
      <c r="M47" s="17" t="str">
        <f>+VLOOKUP($B47,Adatok!$A$3:$BF$81,46,FALSE)</f>
        <v>127*222*187</v>
      </c>
      <c r="N47" s="17">
        <f>+VLOOKUP($B47,Adatok!$A$3:$BF$81,47,FALSE)</f>
        <v>9</v>
      </c>
      <c r="O47" s="17" t="str">
        <f>+VLOOKUP($B47,Adatok!$A$3:$BF$81,48,FALSE)</f>
        <v>EU</v>
      </c>
      <c r="P47" s="17">
        <f>+VLOOKUP($B47,Adatok!$A$3:$BF$81,49,FALSE)</f>
        <v>32</v>
      </c>
      <c r="Q47" s="17">
        <f>+VLOOKUP($B47,Adatok!$A$3:$BF$81,50,FALSE)</f>
        <v>6</v>
      </c>
      <c r="R47" s="17">
        <f>+VLOOKUP($B47,Adatok!$A$3:$BF$81,51,FALSE)</f>
        <v>192</v>
      </c>
      <c r="S47" s="17">
        <f>+VLOOKUP($B47,Adatok!$A$3:$BF$81,52,FALSE)</f>
        <v>1728</v>
      </c>
      <c r="T47" s="36">
        <f>+VLOOKUP($B47,Adatok!$A$3:$BF$81,53,FALSE)</f>
        <v>276.48</v>
      </c>
      <c r="U47" s="36">
        <f>+VLOOKUP($B47,Adatok!$A$3:$BF$81,54,FALSE)</f>
        <v>334.43200000000002</v>
      </c>
      <c r="V47" s="38">
        <f>+VLOOKUP($B47,Adatok!$A$3:$BF$81,55,FALSE)</f>
        <v>1272</v>
      </c>
      <c r="W47" s="39" t="str">
        <f>+VLOOKUP($B47,Adatok!$A$3:$BF$81,56,FALSE)</f>
        <v>1601009990</v>
      </c>
      <c r="X47" s="39">
        <f>+VLOOKUP($B47,Adatok!$A$3:$BF$81,57,FALSE)</f>
        <v>40</v>
      </c>
    </row>
    <row r="48" spans="1:24" s="18" customFormat="1" ht="27.6" x14ac:dyDescent="0.25">
      <c r="A48" s="12" t="str">
        <f>+IF(PA!A46&gt;0,PA!A46,"")</f>
        <v/>
      </c>
      <c r="B48" s="16" t="str">
        <f>+IF(PA!B46&gt;0,PA!B46,"")</f>
        <v>OAT0011</v>
      </c>
      <c r="C48" s="17" t="str">
        <f>+VLOOKUP($B48,Adatok!$A$3:$BF$81,2,FALSE)</f>
        <v>Füstli - Bécsi ínyenc pulykavirsli 360g</v>
      </c>
      <c r="D48" s="13" t="str">
        <f>+VLOOKUP($B48,Adatok!$A$3:$BF$81,3,FALSE)</f>
        <v>Folyékony füsttel füstölt pulykavirsli védőgázas csomagolásban</v>
      </c>
      <c r="E48" s="37">
        <f>+VLOOKUP($B48,Adatok!$A$3:$BF$81,38,FALSE)</f>
        <v>360</v>
      </c>
      <c r="F48" s="37">
        <f>+VLOOKUP($B48,Adatok!$A$3:$BF$81,39,FALSE)</f>
        <v>378</v>
      </c>
      <c r="G48" s="17" t="str">
        <f>+VLOOKUP($B48,Adatok!$A$3:$BF$81,40,FALSE)</f>
        <v>5995663947425</v>
      </c>
      <c r="H48" s="36" t="str">
        <f>+VLOOKUP($B48,Adatok!$A$3:$BF$81,41,FALSE)</f>
        <v>175*40*240</v>
      </c>
      <c r="I48" s="36">
        <f>+VLOOKUP($B48,Adatok!$A$3:$BF$81,42,FALSE)</f>
        <v>2.16</v>
      </c>
      <c r="J48" s="36">
        <f>+VLOOKUP($B48,Adatok!$A$3:$BF$81,43,FALSE)</f>
        <v>2.42</v>
      </c>
      <c r="K48" s="17" t="str">
        <f>+VLOOKUP($B48,Adatok!$A$3:$BF$81,44,FALSE)</f>
        <v>5995663949498</v>
      </c>
      <c r="L48" s="17" t="str">
        <f>+VLOOKUP($B48,Adatok!$A$3:$BF$81,45,FALSE)</f>
        <v>Karton</v>
      </c>
      <c r="M48" s="17" t="str">
        <f>+VLOOKUP($B48,Adatok!$A$3:$BF$81,46,FALSE)</f>
        <v>177*212*249</v>
      </c>
      <c r="N48" s="17">
        <f>+VLOOKUP($B48,Adatok!$A$3:$BF$81,47,FALSE)</f>
        <v>6</v>
      </c>
      <c r="O48" s="17" t="str">
        <f>+VLOOKUP($B48,Adatok!$A$3:$BF$81,48,FALSE)</f>
        <v>EU</v>
      </c>
      <c r="P48" s="17">
        <f>+VLOOKUP($B48,Adatok!$A$3:$BF$81,49,FALSE)</f>
        <v>22</v>
      </c>
      <c r="Q48" s="17">
        <f>+VLOOKUP($B48,Adatok!$A$3:$BF$81,50,FALSE)</f>
        <v>4</v>
      </c>
      <c r="R48" s="17">
        <f>+VLOOKUP($B48,Adatok!$A$3:$BF$81,51,FALSE)</f>
        <v>88</v>
      </c>
      <c r="S48" s="17">
        <f>+VLOOKUP($B48,Adatok!$A$3:$BF$81,52,FALSE)</f>
        <v>528</v>
      </c>
      <c r="T48" s="36">
        <f>+VLOOKUP($B48,Adatok!$A$3:$BF$81,53,FALSE)</f>
        <v>190.08</v>
      </c>
      <c r="U48" s="36">
        <f>+VLOOKUP($B48,Adatok!$A$3:$BF$81,54,FALSE)</f>
        <v>236.16</v>
      </c>
      <c r="V48" s="38">
        <f>+VLOOKUP($B48,Adatok!$A$3:$BF$81,55,FALSE)</f>
        <v>1146</v>
      </c>
      <c r="W48" s="39" t="str">
        <f>+VLOOKUP($B48,Adatok!$A$3:$BF$81,56,FALSE)</f>
        <v>1601009990</v>
      </c>
      <c r="X48" s="39">
        <f>+VLOOKUP($B48,Adatok!$A$3:$BF$81,57,FALSE)</f>
        <v>40</v>
      </c>
    </row>
    <row r="49" spans="1:24" s="18" customFormat="1" ht="55.2" x14ac:dyDescent="0.25">
      <c r="A49" s="12" t="str">
        <f>+IF(PA!A47&gt;0,PA!A47,"")</f>
        <v/>
      </c>
      <c r="B49" s="16" t="str">
        <f>+IF(PA!B47&gt;0,PA!B47,"")</f>
        <v>VAF0001</v>
      </c>
      <c r="C49" s="17" t="str">
        <f>+VLOOKUP($B49,Adatok!$A$3:$BF$81,2,FALSE)</f>
        <v>Panírozott Füstli 300g</v>
      </c>
      <c r="D49" s="13" t="str">
        <f>+VLOOKUP($B49,Adatok!$A$3:$BF$81,3,FALSE)</f>
        <v>Panírozott, készresütött, gyosfagyasztott, főtt, füst ízesítésű, pulykahúsból és csontokról mechanikusan lefejtett pulykahúsból készült termék</v>
      </c>
      <c r="E49" s="37">
        <f>+VLOOKUP($B49,Adatok!$A$3:$BF$81,38,FALSE)</f>
        <v>300</v>
      </c>
      <c r="F49" s="37">
        <f>+VLOOKUP($B49,Adatok!$A$3:$BF$81,39,FALSE)</f>
        <v>325</v>
      </c>
      <c r="G49" s="17" t="str">
        <f>+VLOOKUP($B49,Adatok!$A$3:$BF$81,40,FALSE)</f>
        <v>5999564521562</v>
      </c>
      <c r="H49" s="36" t="str">
        <f>+VLOOKUP($B49,Adatok!$A$3:$BF$81,41,FALSE)</f>
        <v>170*30*155</v>
      </c>
      <c r="I49" s="36">
        <f>+VLOOKUP($B49,Adatok!$A$3:$BF$81,42,FALSE)</f>
        <v>1.8</v>
      </c>
      <c r="J49" s="36">
        <f>+VLOOKUP($B49,Adatok!$A$3:$BF$81,43,FALSE)</f>
        <v>2.153</v>
      </c>
      <c r="K49" s="17" t="str">
        <f>+VLOOKUP($B49,Adatok!$A$3:$BF$81,44,FALSE)</f>
        <v>5999564522576</v>
      </c>
      <c r="L49" s="17" t="str">
        <f>+VLOOKUP($B49,Adatok!$A$3:$BF$81,45,FALSE)</f>
        <v>Karton</v>
      </c>
      <c r="M49" s="17" t="str">
        <f>+VLOOKUP($B49,Adatok!$A$3:$BF$81,46,FALSE)</f>
        <v>228*358*106</v>
      </c>
      <c r="N49" s="17">
        <f>+VLOOKUP($B49,Adatok!$A$3:$BF$81,47,FALSE)</f>
        <v>6</v>
      </c>
      <c r="O49" s="17" t="str">
        <f>+VLOOKUP($B49,Adatok!$A$3:$BF$81,48,FALSE)</f>
        <v>EU</v>
      </c>
      <c r="P49" s="17">
        <f>+VLOOKUP($B49,Adatok!$A$3:$BF$81,49,FALSE)</f>
        <v>10</v>
      </c>
      <c r="Q49" s="17">
        <f>+VLOOKUP($B49,Adatok!$A$3:$BF$81,50,FALSE)</f>
        <v>8</v>
      </c>
      <c r="R49" s="17">
        <f>+VLOOKUP($B49,Adatok!$A$3:$BF$81,51,FALSE)</f>
        <v>80</v>
      </c>
      <c r="S49" s="17">
        <f>+VLOOKUP($B49,Adatok!$A$3:$BF$81,52,FALSE)</f>
        <v>480</v>
      </c>
      <c r="T49" s="36">
        <f>+VLOOKUP($B49,Adatok!$A$3:$BF$81,53,FALSE)</f>
        <v>144</v>
      </c>
      <c r="U49" s="36">
        <f>+VLOOKUP($B49,Adatok!$A$3:$BF$81,54,FALSE)</f>
        <v>195.44</v>
      </c>
      <c r="V49" s="38">
        <f>+VLOOKUP($B49,Adatok!$A$3:$BF$81,55,FALSE)</f>
        <v>998</v>
      </c>
      <c r="W49" s="39" t="str">
        <f>+VLOOKUP($B49,Adatok!$A$3:$BF$81,56,FALSE)</f>
        <v>1602318010</v>
      </c>
      <c r="X49" s="39">
        <f>+VLOOKUP($B49,Adatok!$A$3:$BF$81,57,FALSE)</f>
        <v>365</v>
      </c>
    </row>
    <row r="50" spans="1:24" s="18" customFormat="1" x14ac:dyDescent="0.25">
      <c r="A50" s="12" t="str">
        <f>+IF(PA!A48&gt;0,PA!A48,"")</f>
        <v>Füstlizer</v>
      </c>
      <c r="B50" s="16" t="str">
        <f>+IF(PA!B48&gt;0,PA!B48,"")</f>
        <v>RAK0014</v>
      </c>
      <c r="C50" s="17" t="str">
        <f>+VLOOKUP($B50,Adatok!$A$3:$BF$81,2,FALSE)</f>
        <v>Füstlizer - Pulykapárizsi, füst ízesítésű 2200g</v>
      </c>
      <c r="D50" s="13" t="str">
        <f>+VLOOKUP($B50,Adatok!$A$3:$BF$81,3,FALSE)</f>
        <v>Füst ízesítésű pulykapárizsi, nem ehető műbélben</v>
      </c>
      <c r="E50" s="37">
        <f>+VLOOKUP($B50,Adatok!$A$3:$BF$81,38,FALSE)</f>
        <v>2200</v>
      </c>
      <c r="F50" s="37">
        <f>+VLOOKUP($B50,Adatok!$A$3:$BF$81,39,FALSE)</f>
        <v>2217</v>
      </c>
      <c r="G50" s="17" t="str">
        <f>+VLOOKUP($B50,Adatok!$A$3:$BF$81,40,FALSE)</f>
        <v>5995663967997</v>
      </c>
      <c r="H50" s="36" t="str">
        <f>+VLOOKUP($B50,Adatok!$A$3:$BF$81,41,FALSE)</f>
        <v>92*92*385</v>
      </c>
      <c r="I50" s="36">
        <f>+VLOOKUP($B50,Adatok!$A$3:$BF$81,42,FALSE)</f>
        <v>6.6</v>
      </c>
      <c r="J50" s="36">
        <f>+VLOOKUP($B50,Adatok!$A$3:$BF$81,43,FALSE)</f>
        <v>6.9189999999999996</v>
      </c>
      <c r="K50" s="17" t="str">
        <f>+VLOOKUP($B50,Adatok!$A$3:$BF$81,44,FALSE)</f>
        <v>5995663968000</v>
      </c>
      <c r="L50" s="17" t="str">
        <f>+VLOOKUP($B50,Adatok!$A$3:$BF$81,45,FALSE)</f>
        <v>Karton</v>
      </c>
      <c r="M50" s="17" t="str">
        <f>+VLOOKUP($B50,Adatok!$A$3:$BF$81,46,FALSE)</f>
        <v>288*403*111</v>
      </c>
      <c r="N50" s="17">
        <f>+VLOOKUP($B50,Adatok!$A$3:$BF$81,47,FALSE)</f>
        <v>3</v>
      </c>
      <c r="O50" s="17" t="str">
        <f>+VLOOKUP($B50,Adatok!$A$3:$BF$81,48,FALSE)</f>
        <v>EU</v>
      </c>
      <c r="P50" s="17">
        <f>+VLOOKUP($B50,Adatok!$A$3:$BF$81,49,FALSE)</f>
        <v>8</v>
      </c>
      <c r="Q50" s="17">
        <f>+VLOOKUP($B50,Adatok!$A$3:$BF$81,50,FALSE)</f>
        <v>8</v>
      </c>
      <c r="R50" s="17">
        <f>+VLOOKUP($B50,Adatok!$A$3:$BF$81,51,FALSE)</f>
        <v>64</v>
      </c>
      <c r="S50" s="17">
        <f>+VLOOKUP($B50,Adatok!$A$3:$BF$81,52,FALSE)</f>
        <v>192</v>
      </c>
      <c r="T50" s="36">
        <f>+VLOOKUP($B50,Adatok!$A$3:$BF$81,53,FALSE)</f>
        <v>422.4</v>
      </c>
      <c r="U50" s="36">
        <f>+VLOOKUP($B50,Adatok!$A$3:$BF$81,54,FALSE)</f>
        <v>466.01600000000002</v>
      </c>
      <c r="V50" s="38">
        <f>+VLOOKUP($B50,Adatok!$A$3:$BF$81,55,FALSE)</f>
        <v>1181</v>
      </c>
      <c r="W50" s="39" t="str">
        <f>+VLOOKUP($B50,Adatok!$A$3:$BF$81,56,FALSE)</f>
        <v>1601009990</v>
      </c>
      <c r="X50" s="39">
        <f>+VLOOKUP($B50,Adatok!$A$3:$BF$81,57,FALSE)</f>
        <v>75</v>
      </c>
    </row>
    <row r="51" spans="1:24" s="18" customFormat="1" x14ac:dyDescent="0.25">
      <c r="A51" s="12" t="str">
        <f>+IF(PA!A49&gt;0,PA!A49,"")</f>
        <v/>
      </c>
      <c r="B51" s="16" t="str">
        <f>+IF(PA!B49&gt;0,PA!B49,"")</f>
        <v>RAL0017</v>
      </c>
      <c r="C51" s="17" t="str">
        <f>+VLOOKUP($B51,Adatok!$A$3:$BF$81,2,FALSE)</f>
        <v>Füstlizer - Pulykapárizsi, füst ízesítésű 400g</v>
      </c>
      <c r="D51" s="13" t="str">
        <f>+VLOOKUP($B51,Adatok!$A$3:$BF$81,3,FALSE)</f>
        <v>Füst ízesítésű pulykapárizsi, nem ehető műbélben</v>
      </c>
      <c r="E51" s="37">
        <f>+VLOOKUP($B51,Adatok!$A$3:$BF$81,38,FALSE)</f>
        <v>400</v>
      </c>
      <c r="F51" s="37">
        <f>+VLOOKUP($B51,Adatok!$A$3:$BF$81,39,FALSE)</f>
        <v>407</v>
      </c>
      <c r="G51" s="17" t="str">
        <f>+VLOOKUP($B51,Adatok!$A$3:$BF$81,40,FALSE)</f>
        <v>5995663968192</v>
      </c>
      <c r="H51" s="36" t="str">
        <f>+VLOOKUP($B51,Adatok!$A$3:$BF$81,41,FALSE)</f>
        <v>65*65*170</v>
      </c>
      <c r="I51" s="36">
        <f>+VLOOKUP($B51,Adatok!$A$3:$BF$81,42,FALSE)</f>
        <v>3.2</v>
      </c>
      <c r="J51" s="36">
        <f>+VLOOKUP($B51,Adatok!$A$3:$BF$81,43,FALSE)</f>
        <v>3.3780000000000001</v>
      </c>
      <c r="K51" s="17" t="str">
        <f>+VLOOKUP($B51,Adatok!$A$3:$BF$81,44,FALSE)</f>
        <v>5995663968208</v>
      </c>
      <c r="L51" s="17" t="str">
        <f>+VLOOKUP($B51,Adatok!$A$3:$BF$81,45,FALSE)</f>
        <v>Karton</v>
      </c>
      <c r="M51" s="17" t="str">
        <f>+VLOOKUP($B51,Adatok!$A$3:$BF$81,46,FALSE)</f>
        <v>200*263*121</v>
      </c>
      <c r="N51" s="17">
        <f>+VLOOKUP($B51,Adatok!$A$3:$BF$81,47,FALSE)</f>
        <v>8</v>
      </c>
      <c r="O51" s="17" t="str">
        <f>+VLOOKUP($B51,Adatok!$A$3:$BF$81,48,FALSE)</f>
        <v>EU</v>
      </c>
      <c r="P51" s="17">
        <f>+VLOOKUP($B51,Adatok!$A$3:$BF$81,49,FALSE)</f>
        <v>18</v>
      </c>
      <c r="Q51" s="17">
        <f>+VLOOKUP($B51,Adatok!$A$3:$BF$81,50,FALSE)</f>
        <v>10</v>
      </c>
      <c r="R51" s="17">
        <f>+VLOOKUP($B51,Adatok!$A$3:$BF$81,51,FALSE)</f>
        <v>180</v>
      </c>
      <c r="S51" s="17">
        <f>+VLOOKUP($B51,Adatok!$A$3:$BF$81,52,FALSE)</f>
        <v>1440</v>
      </c>
      <c r="T51" s="36">
        <f>+VLOOKUP($B51,Adatok!$A$3:$BF$81,53,FALSE)</f>
        <v>576</v>
      </c>
      <c r="U51" s="36">
        <f>+VLOOKUP($B51,Adatok!$A$3:$BF$81,54,FALSE)</f>
        <v>631.24</v>
      </c>
      <c r="V51" s="38">
        <f>+VLOOKUP($B51,Adatok!$A$3:$BF$81,55,FALSE)</f>
        <v>1360</v>
      </c>
      <c r="W51" s="39" t="str">
        <f>+VLOOKUP($B51,Adatok!$A$3:$BF$81,56,FALSE)</f>
        <v>1601009990</v>
      </c>
      <c r="X51" s="39">
        <f>+VLOOKUP($B51,Adatok!$A$3:$BF$81,57,FALSE)</f>
        <v>75</v>
      </c>
    </row>
    <row r="52" spans="1:24" s="18" customFormat="1" ht="27.6" x14ac:dyDescent="0.25">
      <c r="A52" s="12" t="str">
        <f>+IF(PA!A50&gt;0,PA!A50,"")</f>
        <v/>
      </c>
      <c r="B52" s="16" t="str">
        <f>+IF(PA!B50&gt;0,PA!B50,"")</f>
        <v>RAM0010</v>
      </c>
      <c r="C52" s="17" t="str">
        <f>+VLOOKUP($B52,Adatok!$A$3:$BF$81,2,FALSE)</f>
        <v>Füstlizer - Pulykapárizsi, füst ízesítésű, sajtos 2200g</v>
      </c>
      <c r="D52" s="13" t="str">
        <f>+VLOOKUP($B52,Adatok!$A$3:$BF$81,3,FALSE)</f>
        <v>Füst ízesítésű pulykapárizsi sajttal, nem ehető műbélben</v>
      </c>
      <c r="E52" s="37">
        <f>+VLOOKUP($B52,Adatok!$A$3:$BF$81,38,FALSE)</f>
        <v>2200</v>
      </c>
      <c r="F52" s="37">
        <f>+VLOOKUP($B52,Adatok!$A$3:$BF$81,39,FALSE)</f>
        <v>2217</v>
      </c>
      <c r="G52" s="17" t="str">
        <f>+VLOOKUP($B52,Adatok!$A$3:$BF$81,40,FALSE)</f>
        <v>5995663968017</v>
      </c>
      <c r="H52" s="36" t="str">
        <f>+VLOOKUP($B52,Adatok!$A$3:$BF$81,41,FALSE)</f>
        <v>92*92*385</v>
      </c>
      <c r="I52" s="36">
        <f>+VLOOKUP($B52,Adatok!$A$3:$BF$81,42,FALSE)</f>
        <v>6.6</v>
      </c>
      <c r="J52" s="36">
        <f>+VLOOKUP($B52,Adatok!$A$3:$BF$81,43,FALSE)</f>
        <v>6.9189999999999996</v>
      </c>
      <c r="K52" s="17" t="str">
        <f>+VLOOKUP($B52,Adatok!$A$3:$BF$81,44,FALSE)</f>
        <v>5995663968024</v>
      </c>
      <c r="L52" s="17" t="str">
        <f>+VLOOKUP($B52,Adatok!$A$3:$BF$81,45,FALSE)</f>
        <v>Karton</v>
      </c>
      <c r="M52" s="17" t="str">
        <f>+VLOOKUP($B52,Adatok!$A$3:$BF$81,46,FALSE)</f>
        <v>288*403*111</v>
      </c>
      <c r="N52" s="17">
        <f>+VLOOKUP($B52,Adatok!$A$3:$BF$81,47,FALSE)</f>
        <v>3</v>
      </c>
      <c r="O52" s="17" t="str">
        <f>+VLOOKUP($B52,Adatok!$A$3:$BF$81,48,FALSE)</f>
        <v>EU</v>
      </c>
      <c r="P52" s="17">
        <f>+VLOOKUP($B52,Adatok!$A$3:$BF$81,49,FALSE)</f>
        <v>8</v>
      </c>
      <c r="Q52" s="17">
        <f>+VLOOKUP($B52,Adatok!$A$3:$BF$81,50,FALSE)</f>
        <v>8</v>
      </c>
      <c r="R52" s="17">
        <f>+VLOOKUP($B52,Adatok!$A$3:$BF$81,51,FALSE)</f>
        <v>64</v>
      </c>
      <c r="S52" s="17">
        <f>+VLOOKUP($B52,Adatok!$A$3:$BF$81,52,FALSE)</f>
        <v>192</v>
      </c>
      <c r="T52" s="36">
        <f>+VLOOKUP($B52,Adatok!$A$3:$BF$81,53,FALSE)</f>
        <v>422.4</v>
      </c>
      <c r="U52" s="36">
        <f>+VLOOKUP($B52,Adatok!$A$3:$BF$81,54,FALSE)</f>
        <v>466.01600000000002</v>
      </c>
      <c r="V52" s="38">
        <f>+VLOOKUP($B52,Adatok!$A$3:$BF$81,55,FALSE)</f>
        <v>1181</v>
      </c>
      <c r="W52" s="39" t="str">
        <f>+VLOOKUP($B52,Adatok!$A$3:$BF$81,56,FALSE)</f>
        <v>1601009990</v>
      </c>
      <c r="X52" s="39">
        <f>+VLOOKUP($B52,Adatok!$A$3:$BF$81,57,FALSE)</f>
        <v>75</v>
      </c>
    </row>
    <row r="53" spans="1:24" s="18" customFormat="1" ht="27.6" x14ac:dyDescent="0.25">
      <c r="A53" s="12" t="str">
        <f>+IF(PA!A51&gt;0,PA!A51,"")</f>
        <v/>
      </c>
      <c r="B53" s="16" t="str">
        <f>+IF(PA!B51&gt;0,PA!B51,"")</f>
        <v>RAN0013</v>
      </c>
      <c r="C53" s="17" t="str">
        <f>+VLOOKUP($B53,Adatok!$A$3:$BF$81,2,FALSE)</f>
        <v>Füstlizer - Pulykapárizsi, füst ízesítésű, sajtos 400g</v>
      </c>
      <c r="D53" s="13" t="str">
        <f>+VLOOKUP($B53,Adatok!$A$3:$BF$81,3,FALSE)</f>
        <v>Füst ízesítésű pulykapárizsi sajttal, nem ehető műbélben</v>
      </c>
      <c r="E53" s="37">
        <f>+VLOOKUP($B53,Adatok!$A$3:$BF$81,38,FALSE)</f>
        <v>400</v>
      </c>
      <c r="F53" s="37">
        <f>+VLOOKUP($B53,Adatok!$A$3:$BF$81,39,FALSE)</f>
        <v>407</v>
      </c>
      <c r="G53" s="17" t="str">
        <f>+VLOOKUP($B53,Adatok!$A$3:$BF$81,40,FALSE)</f>
        <v>5995663968291</v>
      </c>
      <c r="H53" s="36" t="str">
        <f>+VLOOKUP($B53,Adatok!$A$3:$BF$81,41,FALSE)</f>
        <v>65*65*170</v>
      </c>
      <c r="I53" s="36">
        <f>+VLOOKUP($B53,Adatok!$A$3:$BF$81,42,FALSE)</f>
        <v>3.2</v>
      </c>
      <c r="J53" s="36">
        <f>+VLOOKUP($B53,Adatok!$A$3:$BF$81,43,FALSE)</f>
        <v>3.3780000000000001</v>
      </c>
      <c r="K53" s="17" t="str">
        <f>+VLOOKUP($B53,Adatok!$A$3:$BF$81,44,FALSE)</f>
        <v>5995663968307</v>
      </c>
      <c r="L53" s="17" t="str">
        <f>+VLOOKUP($B53,Adatok!$A$3:$BF$81,45,FALSE)</f>
        <v>Karton</v>
      </c>
      <c r="M53" s="17" t="str">
        <f>+VLOOKUP($B53,Adatok!$A$3:$BF$81,46,FALSE)</f>
        <v>200*263*121</v>
      </c>
      <c r="N53" s="17">
        <f>+VLOOKUP($B53,Adatok!$A$3:$BF$81,47,FALSE)</f>
        <v>8</v>
      </c>
      <c r="O53" s="17" t="str">
        <f>+VLOOKUP($B53,Adatok!$A$3:$BF$81,48,FALSE)</f>
        <v>EU</v>
      </c>
      <c r="P53" s="17">
        <f>+VLOOKUP($B53,Adatok!$A$3:$BF$81,49,FALSE)</f>
        <v>18</v>
      </c>
      <c r="Q53" s="17">
        <f>+VLOOKUP($B53,Adatok!$A$3:$BF$81,50,FALSE)</f>
        <v>10</v>
      </c>
      <c r="R53" s="17">
        <f>+VLOOKUP($B53,Adatok!$A$3:$BF$81,51,FALSE)</f>
        <v>180</v>
      </c>
      <c r="S53" s="17">
        <f>+VLOOKUP($B53,Adatok!$A$3:$BF$81,52,FALSE)</f>
        <v>1440</v>
      </c>
      <c r="T53" s="36">
        <f>+VLOOKUP($B53,Adatok!$A$3:$BF$81,53,FALSE)</f>
        <v>576</v>
      </c>
      <c r="U53" s="36">
        <f>+VLOOKUP($B53,Adatok!$A$3:$BF$81,54,FALSE)</f>
        <v>631.24</v>
      </c>
      <c r="V53" s="38">
        <f>+VLOOKUP($B53,Adatok!$A$3:$BF$81,55,FALSE)</f>
        <v>1360</v>
      </c>
      <c r="W53" s="39" t="str">
        <f>+VLOOKUP($B53,Adatok!$A$3:$BF$81,56,FALSE)</f>
        <v>1601009990</v>
      </c>
      <c r="X53" s="39">
        <f>+VLOOKUP($B53,Adatok!$A$3:$BF$81,57,FALSE)</f>
        <v>75</v>
      </c>
    </row>
    <row r="54" spans="1:24" s="18" customFormat="1" ht="27.6" x14ac:dyDescent="0.25">
      <c r="A54" s="12" t="str">
        <f>+IF(PA!A52&gt;0,PA!A52,"")</f>
        <v/>
      </c>
      <c r="B54" s="16" t="str">
        <f>+IF(PA!B52&gt;0,PA!B52,"")</f>
        <v>RAN0101</v>
      </c>
      <c r="C54" s="17" t="str">
        <f>+VLOOKUP($B54,Adatok!$A$3:$BF$81,2,FALSE)</f>
        <v>Füstlizer - Pulykapárizsi, füst ízesítésű, laktózmentes sajtos 400g</v>
      </c>
      <c r="D54" s="13" t="str">
        <f>+VLOOKUP($B54,Adatok!$A$3:$BF$81,3,FALSE)</f>
        <v>Füst ízesítésű pulykapárizsi laktózmentes sajttal, nem ehető műbélben</v>
      </c>
      <c r="E54" s="37">
        <f>+VLOOKUP($B54,Adatok!$A$3:$BF$81,38,FALSE)</f>
        <v>400</v>
      </c>
      <c r="F54" s="37">
        <f>+VLOOKUP($B54,Adatok!$A$3:$BF$81,39,FALSE)</f>
        <v>407</v>
      </c>
      <c r="G54" s="17" t="str">
        <f>+VLOOKUP($B54,Adatok!$A$3:$BF$81,40,FALSE)</f>
        <v>5995663968123</v>
      </c>
      <c r="H54" s="36" t="str">
        <f>+VLOOKUP($B54,Adatok!$A$3:$BF$81,41,FALSE)</f>
        <v>65*65*170</v>
      </c>
      <c r="I54" s="36">
        <f>+VLOOKUP($B54,Adatok!$A$3:$BF$81,42,FALSE)</f>
        <v>3.2</v>
      </c>
      <c r="J54" s="36">
        <f>+VLOOKUP($B54,Adatok!$A$3:$BF$81,43,FALSE)</f>
        <v>3.3780000000000001</v>
      </c>
      <c r="K54" s="17" t="str">
        <f>+VLOOKUP($B54,Adatok!$A$3:$BF$81,44,FALSE)</f>
        <v>5995663968130</v>
      </c>
      <c r="L54" s="17" t="str">
        <f>+VLOOKUP($B54,Adatok!$A$3:$BF$81,45,FALSE)</f>
        <v>Karton</v>
      </c>
      <c r="M54" s="17" t="str">
        <f>+VLOOKUP($B54,Adatok!$A$3:$BF$81,46,FALSE)</f>
        <v>200*263*121</v>
      </c>
      <c r="N54" s="17">
        <f>+VLOOKUP($B54,Adatok!$A$3:$BF$81,47,FALSE)</f>
        <v>8</v>
      </c>
      <c r="O54" s="17" t="str">
        <f>+VLOOKUP($B54,Adatok!$A$3:$BF$81,48,FALSE)</f>
        <v>EU</v>
      </c>
      <c r="P54" s="17">
        <f>+VLOOKUP($B54,Adatok!$A$3:$BF$81,49,FALSE)</f>
        <v>18</v>
      </c>
      <c r="Q54" s="17">
        <f>+VLOOKUP($B54,Adatok!$A$3:$BF$81,50,FALSE)</f>
        <v>10</v>
      </c>
      <c r="R54" s="17">
        <f>+VLOOKUP($B54,Adatok!$A$3:$BF$81,51,FALSE)</f>
        <v>180</v>
      </c>
      <c r="S54" s="17">
        <f>+VLOOKUP($B54,Adatok!$A$3:$BF$81,52,FALSE)</f>
        <v>1440</v>
      </c>
      <c r="T54" s="36">
        <f>+VLOOKUP($B54,Adatok!$A$3:$BF$81,53,FALSE)</f>
        <v>576</v>
      </c>
      <c r="U54" s="36">
        <f>+VLOOKUP($B54,Adatok!$A$3:$BF$81,54,FALSE)</f>
        <v>631.24</v>
      </c>
      <c r="V54" s="38">
        <f>+VLOOKUP($B54,Adatok!$A$3:$BF$81,55,FALSE)</f>
        <v>1360</v>
      </c>
      <c r="W54" s="39" t="str">
        <f>+VLOOKUP($B54,Adatok!$A$3:$BF$81,56,FALSE)</f>
        <v>1601009990</v>
      </c>
      <c r="X54" s="39">
        <f>+VLOOKUP($B54,Adatok!$A$3:$BF$81,57,FALSE)</f>
        <v>75</v>
      </c>
    </row>
    <row r="55" spans="1:24" s="18" customFormat="1" ht="41.4" x14ac:dyDescent="0.25">
      <c r="A55" s="12" t="str">
        <f>+IF(PA!A53&gt;0,PA!A53,"")</f>
        <v/>
      </c>
      <c r="B55" s="16" t="str">
        <f>+IF(PA!B53&gt;0,PA!B53,"")</f>
        <v>RAU0009</v>
      </c>
      <c r="C55" s="17" t="str">
        <f>+VLOOKUP($B55,Adatok!$A$3:$BF$81,2,FALSE)</f>
        <v>Füstlizer - Snidlinges 2000g</v>
      </c>
      <c r="D55" s="13" t="str">
        <f>+VLOOKUP($B55,Adatok!$A$3:$BF$81,3,FALSE)</f>
        <v>Főtt, hagymás ízesítésű, csontokról mechanikusan lefejtett pulykahúsból készült termék snidlinggel, nem ehető műbélben</v>
      </c>
      <c r="E55" s="37">
        <f>+VLOOKUP($B55,Adatok!$A$3:$BF$81,38,FALSE)</f>
        <v>2000</v>
      </c>
      <c r="F55" s="37">
        <f>+VLOOKUP($B55,Adatok!$A$3:$BF$81,39,FALSE)</f>
        <v>2015</v>
      </c>
      <c r="G55" s="17" t="str">
        <f>+VLOOKUP($B55,Adatok!$A$3:$BF$81,40,FALSE)</f>
        <v>5995663969250</v>
      </c>
      <c r="H55" s="36" t="str">
        <f>+VLOOKUP($B55,Adatok!$A$3:$BF$81,41,FALSE)</f>
        <v>92*92*385</v>
      </c>
      <c r="I55" s="36">
        <f>+VLOOKUP($B55,Adatok!$A$3:$BF$81,42,FALSE)</f>
        <v>4</v>
      </c>
      <c r="J55" s="36">
        <f>+VLOOKUP($B55,Adatok!$A$3:$BF$81,43,FALSE)</f>
        <v>4.2009999999999996</v>
      </c>
      <c r="K55" s="17" t="str">
        <f>+VLOOKUP($B55,Adatok!$A$3:$BF$81,44,FALSE)</f>
        <v>5995663969267</v>
      </c>
      <c r="L55" s="17" t="str">
        <f>+VLOOKUP($B55,Adatok!$A$3:$BF$81,45,FALSE)</f>
        <v>Karton</v>
      </c>
      <c r="M55" s="17" t="str">
        <f>+VLOOKUP($B55,Adatok!$A$3:$BF$81,46,FALSE)</f>
        <v>218*398*116</v>
      </c>
      <c r="N55" s="17">
        <f>+VLOOKUP($B55,Adatok!$A$3:$BF$81,47,FALSE)</f>
        <v>2</v>
      </c>
      <c r="O55" s="17" t="str">
        <f>+VLOOKUP($B55,Adatok!$A$3:$BF$81,48,FALSE)</f>
        <v>EU</v>
      </c>
      <c r="P55" s="17">
        <f>+VLOOKUP($B55,Adatok!$A$3:$BF$81,49,FALSE)</f>
        <v>10</v>
      </c>
      <c r="Q55" s="17">
        <f>+VLOOKUP($B55,Adatok!$A$3:$BF$81,50,FALSE)</f>
        <v>8</v>
      </c>
      <c r="R55" s="17">
        <f>+VLOOKUP($B55,Adatok!$A$3:$BF$81,51,FALSE)</f>
        <v>80</v>
      </c>
      <c r="S55" s="17">
        <f>+VLOOKUP($B55,Adatok!$A$3:$BF$81,52,FALSE)</f>
        <v>160</v>
      </c>
      <c r="T55" s="36">
        <f>+VLOOKUP($B55,Adatok!$A$3:$BF$81,53,FALSE)</f>
        <v>320</v>
      </c>
      <c r="U55" s="36">
        <f>+VLOOKUP($B55,Adatok!$A$3:$BF$81,54,FALSE)</f>
        <v>359.28</v>
      </c>
      <c r="V55" s="38">
        <f>+VLOOKUP($B55,Adatok!$A$3:$BF$81,55,FALSE)</f>
        <v>1078</v>
      </c>
      <c r="W55" s="39" t="str">
        <f>+VLOOKUP($B55,Adatok!$A$3:$BF$81,56,FALSE)</f>
        <v>1601009990</v>
      </c>
      <c r="X55" s="39">
        <f>+VLOOKUP($B55,Adatok!$A$3:$BF$81,57,FALSE)</f>
        <v>60</v>
      </c>
    </row>
    <row r="56" spans="1:24" s="18" customFormat="1" ht="41.4" x14ac:dyDescent="0.25">
      <c r="A56" s="12" t="str">
        <f>+IF(PA!A54&gt;0,PA!A54,"")</f>
        <v/>
      </c>
      <c r="B56" s="16" t="str">
        <f>+IF(PA!B54&gt;0,PA!B54,"")</f>
        <v>RBD0008</v>
      </c>
      <c r="C56" s="17" t="str">
        <f>+VLOOKUP($B56,Adatok!$A$3:$BF$81,2,FALSE)</f>
        <v>Füstlizer - Csípős, Jalapeno paprikával 2000g</v>
      </c>
      <c r="D56" s="13" t="str">
        <f>+VLOOKUP($B56,Adatok!$A$3:$BF$81,3,FALSE)</f>
        <v>Főtt, csípős, csontokról mechanikusan lefejtett pulykahúsból készült termék Jalapeno paprikával, nem ehető műbélben</v>
      </c>
      <c r="E56" s="37">
        <f>+VLOOKUP($B56,Adatok!$A$3:$BF$81,38,FALSE)</f>
        <v>2000</v>
      </c>
      <c r="F56" s="37">
        <f>+VLOOKUP($B56,Adatok!$A$3:$BF$81,39,FALSE)</f>
        <v>2015</v>
      </c>
      <c r="G56" s="17" t="str">
        <f>+VLOOKUP($B56,Adatok!$A$3:$BF$81,40,FALSE)</f>
        <v>5995663969311</v>
      </c>
      <c r="H56" s="36" t="str">
        <f>+VLOOKUP($B56,Adatok!$A$3:$BF$81,41,FALSE)</f>
        <v>92*92*385</v>
      </c>
      <c r="I56" s="36">
        <f>+VLOOKUP($B56,Adatok!$A$3:$BF$81,42,FALSE)</f>
        <v>4</v>
      </c>
      <c r="J56" s="36">
        <f>+VLOOKUP($B56,Adatok!$A$3:$BF$81,43,FALSE)</f>
        <v>4.2009999999999996</v>
      </c>
      <c r="K56" s="17" t="str">
        <f>+VLOOKUP($B56,Adatok!$A$3:$BF$81,44,FALSE)</f>
        <v>5995663969328</v>
      </c>
      <c r="L56" s="17" t="str">
        <f>+VLOOKUP($B56,Adatok!$A$3:$BF$81,45,FALSE)</f>
        <v>Karton</v>
      </c>
      <c r="M56" s="17" t="str">
        <f>+VLOOKUP($B56,Adatok!$A$3:$BF$81,46,FALSE)</f>
        <v>218*398*116</v>
      </c>
      <c r="N56" s="17">
        <f>+VLOOKUP($B56,Adatok!$A$3:$BF$81,47,FALSE)</f>
        <v>2</v>
      </c>
      <c r="O56" s="17" t="str">
        <f>+VLOOKUP($B56,Adatok!$A$3:$BF$81,48,FALSE)</f>
        <v>EU</v>
      </c>
      <c r="P56" s="17">
        <f>+VLOOKUP($B56,Adatok!$A$3:$BF$81,49,FALSE)</f>
        <v>10</v>
      </c>
      <c r="Q56" s="17">
        <f>+VLOOKUP($B56,Adatok!$A$3:$BF$81,50,FALSE)</f>
        <v>8</v>
      </c>
      <c r="R56" s="17">
        <f>+VLOOKUP($B56,Adatok!$A$3:$BF$81,51,FALSE)</f>
        <v>80</v>
      </c>
      <c r="S56" s="17">
        <f>+VLOOKUP($B56,Adatok!$A$3:$BF$81,52,FALSE)</f>
        <v>160</v>
      </c>
      <c r="T56" s="36">
        <f>+VLOOKUP($B56,Adatok!$A$3:$BF$81,53,FALSE)</f>
        <v>320</v>
      </c>
      <c r="U56" s="36">
        <f>+VLOOKUP($B56,Adatok!$A$3:$BF$81,54,FALSE)</f>
        <v>359.28</v>
      </c>
      <c r="V56" s="38">
        <f>+VLOOKUP($B56,Adatok!$A$3:$BF$81,55,FALSE)</f>
        <v>1078</v>
      </c>
      <c r="W56" s="39" t="str">
        <f>+VLOOKUP($B56,Adatok!$A$3:$BF$81,56,FALSE)</f>
        <v>1601009990</v>
      </c>
      <c r="X56" s="39">
        <f>+VLOOKUP($B56,Adatok!$A$3:$BF$81,57,FALSE)</f>
        <v>75</v>
      </c>
    </row>
    <row r="57" spans="1:24" s="18" customFormat="1" ht="41.4" x14ac:dyDescent="0.25">
      <c r="A57" s="12" t="str">
        <f>+IF(PA!A55&gt;0,PA!A55,"")</f>
        <v/>
      </c>
      <c r="B57" s="16" t="str">
        <f>+IF(PA!B55&gt;0,PA!B55,"")</f>
        <v>RCE0010</v>
      </c>
      <c r="C57" s="17" t="str">
        <f>+VLOOKUP($B57,Adatok!$A$3:$BF$81,2,FALSE)</f>
        <v>Füstlizer - Sajtos tavaszi rolád 400g</v>
      </c>
      <c r="D57" s="13" t="str">
        <f>+VLOOKUP($B57,Adatok!$A$3:$BF$81,3,FALSE)</f>
        <v>Főtt, pulykahúsból és csontokról mechanikusan lefejtett pulykahúsból készült termék, zöldségfélékkel és sajttal, nem ehető műbélben</v>
      </c>
      <c r="E57" s="37">
        <f>+VLOOKUP($B57,Adatok!$A$3:$BF$81,38,FALSE)</f>
        <v>400</v>
      </c>
      <c r="F57" s="37">
        <f>+VLOOKUP($B57,Adatok!$A$3:$BF$81,39,FALSE)</f>
        <v>407</v>
      </c>
      <c r="G57" s="17" t="str">
        <f>+VLOOKUP($B57,Adatok!$A$3:$BF$81,40,FALSE)</f>
        <v>5995663950913</v>
      </c>
      <c r="H57" s="36" t="str">
        <f>+VLOOKUP($B57,Adatok!$A$3:$BF$81,41,FALSE)</f>
        <v>65*65*170</v>
      </c>
      <c r="I57" s="36">
        <f>+VLOOKUP($B57,Adatok!$A$3:$BF$81,42,FALSE)</f>
        <v>3.2</v>
      </c>
      <c r="J57" s="36">
        <f>+VLOOKUP($B57,Adatok!$A$3:$BF$81,43,FALSE)</f>
        <v>3.37</v>
      </c>
      <c r="K57" s="17" t="str">
        <f>+VLOOKUP($B57,Adatok!$A$3:$BF$81,44,FALSE)</f>
        <v>5995663950920</v>
      </c>
      <c r="L57" s="17" t="str">
        <f>+VLOOKUP($B57,Adatok!$A$3:$BF$81,45,FALSE)</f>
        <v>Karton</v>
      </c>
      <c r="M57" s="17" t="str">
        <f>+VLOOKUP($B57,Adatok!$A$3:$BF$81,46,FALSE)</f>
        <v>200*263*121</v>
      </c>
      <c r="N57" s="17">
        <f>+VLOOKUP($B57,Adatok!$A$3:$BF$81,47,FALSE)</f>
        <v>8</v>
      </c>
      <c r="O57" s="17" t="str">
        <f>+VLOOKUP($B57,Adatok!$A$3:$BF$81,48,FALSE)</f>
        <v>EU</v>
      </c>
      <c r="P57" s="17">
        <f>+VLOOKUP($B57,Adatok!$A$3:$BF$81,49,FALSE)</f>
        <v>18</v>
      </c>
      <c r="Q57" s="17">
        <f>+VLOOKUP($B57,Adatok!$A$3:$BF$81,50,FALSE)</f>
        <v>10</v>
      </c>
      <c r="R57" s="17">
        <f>+VLOOKUP($B57,Adatok!$A$3:$BF$81,51,FALSE)</f>
        <v>180</v>
      </c>
      <c r="S57" s="17">
        <f>+VLOOKUP($B57,Adatok!$A$3:$BF$81,52,FALSE)</f>
        <v>1440</v>
      </c>
      <c r="T57" s="36">
        <f>+VLOOKUP($B57,Adatok!$A$3:$BF$81,53,FALSE)</f>
        <v>576</v>
      </c>
      <c r="U57" s="36">
        <f>+VLOOKUP($B57,Adatok!$A$3:$BF$81,54,FALSE)</f>
        <v>629.79999999999995</v>
      </c>
      <c r="V57" s="38">
        <f>+VLOOKUP($B57,Adatok!$A$3:$BF$81,55,FALSE)</f>
        <v>1360</v>
      </c>
      <c r="W57" s="39" t="str">
        <f>+VLOOKUP($B57,Adatok!$A$3:$BF$81,56,FALSE)</f>
        <v>1601009990</v>
      </c>
      <c r="X57" s="39">
        <f>+VLOOKUP($B57,Adatok!$A$3:$BF$81,57,FALSE)</f>
        <v>60</v>
      </c>
    </row>
    <row r="58" spans="1:24" s="18" customFormat="1" ht="41.4" x14ac:dyDescent="0.25">
      <c r="A58" s="12" t="str">
        <f>+IF(PA!A56&gt;0,PA!A56,"")</f>
        <v/>
      </c>
      <c r="B58" s="16" t="str">
        <f>+IF(PA!B56&gt;0,PA!B56,"")</f>
        <v>RCE0012</v>
      </c>
      <c r="C58" s="17" t="str">
        <f>+VLOOKUP($B58,Adatok!$A$3:$BF$81,2,FALSE)</f>
        <v>Füstlizer Sajtos tavaszi rolád 2000g</v>
      </c>
      <c r="D58" s="13" t="str">
        <f>+VLOOKUP($B58,Adatok!$A$3:$BF$81,3,FALSE)</f>
        <v>Főtt, pulykahúsból és csontokról mechanikusan lefejtett pulykahúsból készült termék, zöldségfélékkel és sajttal, nem ehető műbélben</v>
      </c>
      <c r="E58" s="37">
        <f>+VLOOKUP($B58,Adatok!$A$3:$BF$81,38,FALSE)</f>
        <v>2000</v>
      </c>
      <c r="F58" s="37">
        <f>+VLOOKUP($B58,Adatok!$A$3:$BF$81,39,FALSE)</f>
        <v>2015</v>
      </c>
      <c r="G58" s="17" t="str">
        <f>+VLOOKUP($B58,Adatok!$A$3:$BF$81,40,FALSE)</f>
        <v>5995663915608</v>
      </c>
      <c r="H58" s="36" t="str">
        <f>+VLOOKUP($B58,Adatok!$A$3:$BF$81,41,FALSE)</f>
        <v>105*105*275</v>
      </c>
      <c r="I58" s="36">
        <f>+VLOOKUP($B58,Adatok!$A$3:$BF$81,42,FALSE)</f>
        <v>4</v>
      </c>
      <c r="J58" s="36">
        <f>+VLOOKUP($B58,Adatok!$A$3:$BF$81,43,FALSE)</f>
        <v>4.1790000000000003</v>
      </c>
      <c r="K58" s="17" t="str">
        <f>+VLOOKUP($B58,Adatok!$A$3:$BF$81,44,FALSE)</f>
        <v>5995663915615</v>
      </c>
      <c r="L58" s="17" t="str">
        <f>+VLOOKUP($B58,Adatok!$A$3:$BF$81,45,FALSE)</f>
        <v>Karton</v>
      </c>
      <c r="M58" s="17" t="str">
        <f>+VLOOKUP($B58,Adatok!$A$3:$BF$81,46,FALSE)</f>
        <v>208*308*116</v>
      </c>
      <c r="N58" s="17">
        <f>+VLOOKUP($B58,Adatok!$A$3:$BF$81,47,FALSE)</f>
        <v>2</v>
      </c>
      <c r="O58" s="17" t="str">
        <f>+VLOOKUP($B58,Adatok!$A$3:$BF$81,48,FALSE)</f>
        <v>EU</v>
      </c>
      <c r="P58" s="17">
        <f>+VLOOKUP($B58,Adatok!$A$3:$BF$81,49,FALSE)</f>
        <v>11</v>
      </c>
      <c r="Q58" s="17">
        <f>+VLOOKUP($B58,Adatok!$A$3:$BF$81,50,FALSE)</f>
        <v>10</v>
      </c>
      <c r="R58" s="17">
        <f>+VLOOKUP($B58,Adatok!$A$3:$BF$81,51,FALSE)</f>
        <v>110</v>
      </c>
      <c r="S58" s="17">
        <f>+VLOOKUP($B58,Adatok!$A$3:$BF$81,52,FALSE)</f>
        <v>220</v>
      </c>
      <c r="T58" s="36">
        <f>+VLOOKUP($B58,Adatok!$A$3:$BF$81,53,FALSE)</f>
        <v>440</v>
      </c>
      <c r="U58" s="36">
        <f>+VLOOKUP($B58,Adatok!$A$3:$BF$81,54,FALSE)</f>
        <v>482.89</v>
      </c>
      <c r="V58" s="38">
        <f>+VLOOKUP($B58,Adatok!$A$3:$BF$81,55,FALSE)</f>
        <v>1310</v>
      </c>
      <c r="W58" s="39" t="str">
        <f>+VLOOKUP($B58,Adatok!$A$3:$BF$81,56,FALSE)</f>
        <v>1601009990</v>
      </c>
      <c r="X58" s="39">
        <f>+VLOOKUP($B58,Adatok!$A$3:$BF$81,57,FALSE)</f>
        <v>60</v>
      </c>
    </row>
    <row r="59" spans="1:24" s="18" customFormat="1" ht="27.6" x14ac:dyDescent="0.25">
      <c r="A59" s="12" t="str">
        <f>+IF(PA!A57&gt;0,PA!A57,"")</f>
        <v/>
      </c>
      <c r="B59" s="16" t="str">
        <f>+IF(PA!B57&gt;0,PA!B57,"")</f>
        <v>SAG0003</v>
      </c>
      <c r="C59" s="17" t="str">
        <f>+VLOOKUP($B59,Adatok!$A$3:$BF$81,2,FALSE)</f>
        <v>Füstlizer - Pulykapárizsi, csípős, Jalapeno paprikával 90g</v>
      </c>
      <c r="D59" s="13" t="str">
        <f>+VLOOKUP($B59,Adatok!$A$3:$BF$81,3,FALSE)</f>
        <v>Csípős pulykapárizsi Jalapeno paprikával, szeletelt, védőgázas csomagolásban</v>
      </c>
      <c r="E59" s="37">
        <f>+VLOOKUP($B59,Adatok!$A$3:$BF$81,38,FALSE)</f>
        <v>90</v>
      </c>
      <c r="F59" s="37">
        <f>+VLOOKUP($B59,Adatok!$A$3:$BF$81,39,FALSE)</f>
        <v>99</v>
      </c>
      <c r="G59" s="17" t="str">
        <f>+VLOOKUP($B59,Adatok!$A$3:$BF$81,40,FALSE)</f>
        <v>5995663968550</v>
      </c>
      <c r="H59" s="36" t="str">
        <f>+VLOOKUP($B59,Adatok!$A$3:$BF$81,41,FALSE)</f>
        <v>120*15*180</v>
      </c>
      <c r="I59" s="36">
        <f>+VLOOKUP($B59,Adatok!$A$3:$BF$81,42,FALSE)</f>
        <v>0.9</v>
      </c>
      <c r="J59" s="36">
        <f>+VLOOKUP($B59,Adatok!$A$3:$BF$81,43,FALSE)</f>
        <v>1.0669999999999999</v>
      </c>
      <c r="K59" s="17" t="str">
        <f>+VLOOKUP($B59,Adatok!$A$3:$BF$81,44,FALSE)</f>
        <v>5995663968567</v>
      </c>
      <c r="L59" s="17" t="str">
        <f>+VLOOKUP($B59,Adatok!$A$3:$BF$81,45,FALSE)</f>
        <v>Kínálókarton</v>
      </c>
      <c r="M59" s="17" t="str">
        <f>+VLOOKUP($B59,Adatok!$A$3:$BF$81,46,FALSE)</f>
        <v>131*151*187</v>
      </c>
      <c r="N59" s="17">
        <f>+VLOOKUP($B59,Adatok!$A$3:$BF$81,47,FALSE)</f>
        <v>10</v>
      </c>
      <c r="O59" s="17" t="str">
        <f>+VLOOKUP($B59,Adatok!$A$3:$BF$81,48,FALSE)</f>
        <v>EU</v>
      </c>
      <c r="P59" s="17">
        <f>+VLOOKUP($B59,Adatok!$A$3:$BF$81,49,FALSE)</f>
        <v>44</v>
      </c>
      <c r="Q59" s="17">
        <f>+VLOOKUP($B59,Adatok!$A$3:$BF$81,50,FALSE)</f>
        <v>6</v>
      </c>
      <c r="R59" s="17">
        <f>+VLOOKUP($B59,Adatok!$A$3:$BF$81,51,FALSE)</f>
        <v>264</v>
      </c>
      <c r="S59" s="17">
        <f>+VLOOKUP($B59,Adatok!$A$3:$BF$81,52,FALSE)</f>
        <v>2640</v>
      </c>
      <c r="T59" s="36">
        <f>+VLOOKUP($B59,Adatok!$A$3:$BF$81,53,FALSE)</f>
        <v>237.6</v>
      </c>
      <c r="U59" s="36">
        <f>+VLOOKUP($B59,Adatok!$A$3:$BF$81,54,FALSE)</f>
        <v>304.88799999999998</v>
      </c>
      <c r="V59" s="38">
        <f>+VLOOKUP($B59,Adatok!$A$3:$BF$81,55,FALSE)</f>
        <v>1272</v>
      </c>
      <c r="W59" s="39" t="str">
        <f>+VLOOKUP($B59,Adatok!$A$3:$BF$81,56,FALSE)</f>
        <v>1601009990</v>
      </c>
      <c r="X59" s="39">
        <f>+VLOOKUP($B59,Adatok!$A$3:$BF$81,57,FALSE)</f>
        <v>30</v>
      </c>
    </row>
    <row r="60" spans="1:24" s="18" customFormat="1" x14ac:dyDescent="0.25">
      <c r="A60" s="12" t="str">
        <f>+IF(PA!A58&gt;0,PA!A58,"")</f>
        <v/>
      </c>
      <c r="B60" s="16" t="str">
        <f>+IF(PA!B58&gt;0,PA!B58,"")</f>
        <v>SAH0002</v>
      </c>
      <c r="C60" s="17" t="str">
        <f>+VLOOKUP($B60,Adatok!$A$3:$BF$81,2,FALSE)</f>
        <v>Füstlizer - Pulykapárizsi 90g</v>
      </c>
      <c r="D60" s="13" t="str">
        <f>+VLOOKUP($B60,Adatok!$A$3:$BF$81,3,FALSE)</f>
        <v>Pulykapárizsi szeletelt, védőgázas csomagolásban</v>
      </c>
      <c r="E60" s="37">
        <f>+VLOOKUP($B60,Adatok!$A$3:$BF$81,38,FALSE)</f>
        <v>90</v>
      </c>
      <c r="F60" s="37">
        <f>+VLOOKUP($B60,Adatok!$A$3:$BF$81,39,FALSE)</f>
        <v>99</v>
      </c>
      <c r="G60" s="17" t="str">
        <f>+VLOOKUP($B60,Adatok!$A$3:$BF$81,40,FALSE)</f>
        <v>5995663968505</v>
      </c>
      <c r="H60" s="36" t="str">
        <f>+VLOOKUP($B60,Adatok!$A$3:$BF$81,41,FALSE)</f>
        <v>120*15*180</v>
      </c>
      <c r="I60" s="36">
        <f>+VLOOKUP($B60,Adatok!$A$3:$BF$81,42,FALSE)</f>
        <v>0.9</v>
      </c>
      <c r="J60" s="36">
        <f>+VLOOKUP($B60,Adatok!$A$3:$BF$81,43,FALSE)</f>
        <v>1.0669999999999999</v>
      </c>
      <c r="K60" s="17" t="str">
        <f>+VLOOKUP($B60,Adatok!$A$3:$BF$81,44,FALSE)</f>
        <v>5995663968512</v>
      </c>
      <c r="L60" s="17" t="str">
        <f>+VLOOKUP($B60,Adatok!$A$3:$BF$81,45,FALSE)</f>
        <v>Kínálókarton</v>
      </c>
      <c r="M60" s="17" t="str">
        <f>+VLOOKUP($B60,Adatok!$A$3:$BF$81,46,FALSE)</f>
        <v>131*151*187</v>
      </c>
      <c r="N60" s="17">
        <f>+VLOOKUP($B60,Adatok!$A$3:$BF$81,47,FALSE)</f>
        <v>10</v>
      </c>
      <c r="O60" s="17" t="str">
        <f>+VLOOKUP($B60,Adatok!$A$3:$BF$81,48,FALSE)</f>
        <v>EU</v>
      </c>
      <c r="P60" s="17">
        <f>+VLOOKUP($B60,Adatok!$A$3:$BF$81,49,FALSE)</f>
        <v>44</v>
      </c>
      <c r="Q60" s="17">
        <f>+VLOOKUP($B60,Adatok!$A$3:$BF$81,50,FALSE)</f>
        <v>6</v>
      </c>
      <c r="R60" s="17">
        <f>+VLOOKUP($B60,Adatok!$A$3:$BF$81,51,FALSE)</f>
        <v>264</v>
      </c>
      <c r="S60" s="17">
        <f>+VLOOKUP($B60,Adatok!$A$3:$BF$81,52,FALSE)</f>
        <v>2640</v>
      </c>
      <c r="T60" s="36">
        <f>+VLOOKUP($B60,Adatok!$A$3:$BF$81,53,FALSE)</f>
        <v>237.6</v>
      </c>
      <c r="U60" s="36">
        <f>+VLOOKUP($B60,Adatok!$A$3:$BF$81,54,FALSE)</f>
        <v>304.88799999999998</v>
      </c>
      <c r="V60" s="38">
        <f>+VLOOKUP($B60,Adatok!$A$3:$BF$81,55,FALSE)</f>
        <v>1272</v>
      </c>
      <c r="W60" s="39" t="str">
        <f>+VLOOKUP($B60,Adatok!$A$3:$BF$81,56,FALSE)</f>
        <v>1601009990</v>
      </c>
      <c r="X60" s="39">
        <f>+VLOOKUP($B60,Adatok!$A$3:$BF$81,57,FALSE)</f>
        <v>30</v>
      </c>
    </row>
    <row r="61" spans="1:24" s="18" customFormat="1" ht="27.6" x14ac:dyDescent="0.25">
      <c r="A61" s="12" t="str">
        <f>+IF(PA!A59&gt;0,PA!A59,"")</f>
        <v/>
      </c>
      <c r="B61" s="16" t="str">
        <f>+IF(PA!B59&gt;0,PA!B59,"")</f>
        <v>SAK0020</v>
      </c>
      <c r="C61" s="17" t="str">
        <f>+VLOOKUP($B61,Adatok!$A$3:$BF$81,2,FALSE)</f>
        <v>Füstlizer - Pulykapárizsi, füst ízesítésű 90g</v>
      </c>
      <c r="D61" s="13" t="str">
        <f>+VLOOKUP($B61,Adatok!$A$3:$BF$81,3,FALSE)</f>
        <v>Füst ízesítésű pulykapárizsi, szeletelt, védőgázas csomagolásban</v>
      </c>
      <c r="E61" s="37">
        <f>+VLOOKUP($B61,Adatok!$A$3:$BF$81,38,FALSE)</f>
        <v>90</v>
      </c>
      <c r="F61" s="37">
        <f>+VLOOKUP($B61,Adatok!$A$3:$BF$81,39,FALSE)</f>
        <v>99</v>
      </c>
      <c r="G61" s="17" t="str">
        <f>+VLOOKUP($B61,Adatok!$A$3:$BF$81,40,FALSE)</f>
        <v>5995663968598</v>
      </c>
      <c r="H61" s="36" t="str">
        <f>+VLOOKUP($B61,Adatok!$A$3:$BF$81,41,FALSE)</f>
        <v>120*15*180</v>
      </c>
      <c r="I61" s="36">
        <f>+VLOOKUP($B61,Adatok!$A$3:$BF$81,42,FALSE)</f>
        <v>0.9</v>
      </c>
      <c r="J61" s="36">
        <f>+VLOOKUP($B61,Adatok!$A$3:$BF$81,43,FALSE)</f>
        <v>1.0669999999999999</v>
      </c>
      <c r="K61" s="17" t="str">
        <f>+VLOOKUP($B61,Adatok!$A$3:$BF$81,44,FALSE)</f>
        <v>5995663968604</v>
      </c>
      <c r="L61" s="17" t="str">
        <f>+VLOOKUP($B61,Adatok!$A$3:$BF$81,45,FALSE)</f>
        <v>Kínálókarton</v>
      </c>
      <c r="M61" s="17" t="str">
        <f>+VLOOKUP($B61,Adatok!$A$3:$BF$81,46,FALSE)</f>
        <v>131*151*187</v>
      </c>
      <c r="N61" s="17">
        <f>+VLOOKUP($B61,Adatok!$A$3:$BF$81,47,FALSE)</f>
        <v>10</v>
      </c>
      <c r="O61" s="17" t="str">
        <f>+VLOOKUP($B61,Adatok!$A$3:$BF$81,48,FALSE)</f>
        <v>EU</v>
      </c>
      <c r="P61" s="17">
        <f>+VLOOKUP($B61,Adatok!$A$3:$BF$81,49,FALSE)</f>
        <v>44</v>
      </c>
      <c r="Q61" s="17">
        <f>+VLOOKUP($B61,Adatok!$A$3:$BF$81,50,FALSE)</f>
        <v>6</v>
      </c>
      <c r="R61" s="17">
        <f>+VLOOKUP($B61,Adatok!$A$3:$BF$81,51,FALSE)</f>
        <v>264</v>
      </c>
      <c r="S61" s="17">
        <f>+VLOOKUP($B61,Adatok!$A$3:$BF$81,52,FALSE)</f>
        <v>2640</v>
      </c>
      <c r="T61" s="36">
        <f>+VLOOKUP($B61,Adatok!$A$3:$BF$81,53,FALSE)</f>
        <v>237.6</v>
      </c>
      <c r="U61" s="36">
        <f>+VLOOKUP($B61,Adatok!$A$3:$BF$81,54,FALSE)</f>
        <v>304.88799999999998</v>
      </c>
      <c r="V61" s="38">
        <f>+VLOOKUP($B61,Adatok!$A$3:$BF$81,55,FALSE)</f>
        <v>1272</v>
      </c>
      <c r="W61" s="39" t="str">
        <f>+VLOOKUP($B61,Adatok!$A$3:$BF$81,56,FALSE)</f>
        <v>1601009990</v>
      </c>
      <c r="X61" s="39">
        <f>+VLOOKUP($B61,Adatok!$A$3:$BF$81,57,FALSE)</f>
        <v>30</v>
      </c>
    </row>
    <row r="62" spans="1:24" s="18" customFormat="1" ht="27.6" x14ac:dyDescent="0.25">
      <c r="A62" s="12" t="str">
        <f>+IF(PA!A60&gt;0,PA!A60,"")</f>
        <v/>
      </c>
      <c r="B62" s="16" t="str">
        <f>+IF(PA!B60&gt;0,PA!B60,"")</f>
        <v>SAM0003</v>
      </c>
      <c r="C62" s="17" t="str">
        <f>+VLOOKUP($B62,Adatok!$A$3:$BF$81,2,FALSE)</f>
        <v>Füstlizer - Pulykapárizsi, füst ízesítésű, sajtos 90g</v>
      </c>
      <c r="D62" s="13" t="str">
        <f>+VLOOKUP($B62,Adatok!$A$3:$BF$81,3,FALSE)</f>
        <v>Füst ízesítésű pulykapárizsi sajttal, szeletelt, védőgázas csomagolásban</v>
      </c>
      <c r="E62" s="37">
        <f>+VLOOKUP($B62,Adatok!$A$3:$BF$81,38,FALSE)</f>
        <v>90</v>
      </c>
      <c r="F62" s="37">
        <f>+VLOOKUP($B62,Adatok!$A$3:$BF$81,39,FALSE)</f>
        <v>99</v>
      </c>
      <c r="G62" s="17" t="str">
        <f>+VLOOKUP($B62,Adatok!$A$3:$BF$81,40,FALSE)</f>
        <v>5995663968574</v>
      </c>
      <c r="H62" s="36" t="str">
        <f>+VLOOKUP($B62,Adatok!$A$3:$BF$81,41,FALSE)</f>
        <v>120*15*180</v>
      </c>
      <c r="I62" s="36">
        <f>+VLOOKUP($B62,Adatok!$A$3:$BF$81,42,FALSE)</f>
        <v>0.9</v>
      </c>
      <c r="J62" s="36">
        <f>+VLOOKUP($B62,Adatok!$A$3:$BF$81,43,FALSE)</f>
        <v>1.0669999999999999</v>
      </c>
      <c r="K62" s="17" t="str">
        <f>+VLOOKUP($B62,Adatok!$A$3:$BF$81,44,FALSE)</f>
        <v>5995663968581</v>
      </c>
      <c r="L62" s="17" t="str">
        <f>+VLOOKUP($B62,Adatok!$A$3:$BF$81,45,FALSE)</f>
        <v>Kínálókarton</v>
      </c>
      <c r="M62" s="17" t="str">
        <f>+VLOOKUP($B62,Adatok!$A$3:$BF$81,46,FALSE)</f>
        <v>131*151*187</v>
      </c>
      <c r="N62" s="17">
        <f>+VLOOKUP($B62,Adatok!$A$3:$BF$81,47,FALSE)</f>
        <v>10</v>
      </c>
      <c r="O62" s="17" t="str">
        <f>+VLOOKUP($B62,Adatok!$A$3:$BF$81,48,FALSE)</f>
        <v>EU</v>
      </c>
      <c r="P62" s="17">
        <f>+VLOOKUP($B62,Adatok!$A$3:$BF$81,49,FALSE)</f>
        <v>44</v>
      </c>
      <c r="Q62" s="17">
        <f>+VLOOKUP($B62,Adatok!$A$3:$BF$81,50,FALSE)</f>
        <v>6</v>
      </c>
      <c r="R62" s="17">
        <f>+VLOOKUP($B62,Adatok!$A$3:$BF$81,51,FALSE)</f>
        <v>264</v>
      </c>
      <c r="S62" s="17">
        <f>+VLOOKUP($B62,Adatok!$A$3:$BF$81,52,FALSE)</f>
        <v>2640</v>
      </c>
      <c r="T62" s="36">
        <f>+VLOOKUP($B62,Adatok!$A$3:$BF$81,53,FALSE)</f>
        <v>237.6</v>
      </c>
      <c r="U62" s="36">
        <f>+VLOOKUP($B62,Adatok!$A$3:$BF$81,54,FALSE)</f>
        <v>304.88799999999998</v>
      </c>
      <c r="V62" s="38">
        <f>+VLOOKUP($B62,Adatok!$A$3:$BF$81,55,FALSE)</f>
        <v>1272</v>
      </c>
      <c r="W62" s="39" t="str">
        <f>+VLOOKUP($B62,Adatok!$A$3:$BF$81,56,FALSE)</f>
        <v>1601009990</v>
      </c>
      <c r="X62" s="39">
        <f>+VLOOKUP($B62,Adatok!$A$3:$BF$81,57,FALSE)</f>
        <v>30</v>
      </c>
    </row>
    <row r="63" spans="1:24" s="18" customFormat="1" ht="27.6" x14ac:dyDescent="0.25">
      <c r="A63" s="12" t="str">
        <f>+IF(PA!A61&gt;0,PA!A61,"")</f>
        <v/>
      </c>
      <c r="B63" s="16" t="str">
        <f>+IF(PA!B61&gt;0,PA!B61,"")</f>
        <v>SAM0101</v>
      </c>
      <c r="C63" s="17" t="str">
        <f>+VLOOKUP($B63,Adatok!$A$3:$BF$81,2,FALSE)</f>
        <v>Füstlizer - Pulykapárizsi, füst ízesítésű, laktózmentes sajtos 90g</v>
      </c>
      <c r="D63" s="13" t="str">
        <f>+VLOOKUP($B63,Adatok!$A$3:$BF$81,3,FALSE)</f>
        <v>Füst ízesítésű pulykapárizsi laktózmentes sajttal, szeletelt, védőgázas csomagolásban</v>
      </c>
      <c r="E63" s="37">
        <f>+VLOOKUP($B63,Adatok!$A$3:$BF$81,38,FALSE)</f>
        <v>90</v>
      </c>
      <c r="F63" s="37">
        <f>+VLOOKUP($B63,Adatok!$A$3:$BF$81,39,FALSE)</f>
        <v>99</v>
      </c>
      <c r="G63" s="17" t="str">
        <f>+VLOOKUP($B63,Adatok!$A$3:$BF$81,40,FALSE)</f>
        <v>5995663968147</v>
      </c>
      <c r="H63" s="36" t="str">
        <f>+VLOOKUP($B63,Adatok!$A$3:$BF$81,41,FALSE)</f>
        <v>120*15*180</v>
      </c>
      <c r="I63" s="36">
        <f>+VLOOKUP($B63,Adatok!$A$3:$BF$81,42,FALSE)</f>
        <v>0.9</v>
      </c>
      <c r="J63" s="36">
        <f>+VLOOKUP($B63,Adatok!$A$3:$BF$81,43,FALSE)</f>
        <v>1.0669999999999999</v>
      </c>
      <c r="K63" s="17" t="str">
        <f>+VLOOKUP($B63,Adatok!$A$3:$BF$81,44,FALSE)</f>
        <v>5995663968154</v>
      </c>
      <c r="L63" s="17" t="str">
        <f>+VLOOKUP($B63,Adatok!$A$3:$BF$81,45,FALSE)</f>
        <v>Kínálókarton</v>
      </c>
      <c r="M63" s="17" t="str">
        <f>+VLOOKUP($B63,Adatok!$A$3:$BF$81,46,FALSE)</f>
        <v>131*151*187</v>
      </c>
      <c r="N63" s="17">
        <f>+VLOOKUP($B63,Adatok!$A$3:$BF$81,47,FALSE)</f>
        <v>10</v>
      </c>
      <c r="O63" s="17" t="str">
        <f>+VLOOKUP($B63,Adatok!$A$3:$BF$81,48,FALSE)</f>
        <v>EU</v>
      </c>
      <c r="P63" s="17">
        <f>+VLOOKUP($B63,Adatok!$A$3:$BF$81,49,FALSE)</f>
        <v>44</v>
      </c>
      <c r="Q63" s="17">
        <f>+VLOOKUP($B63,Adatok!$A$3:$BF$81,50,FALSE)</f>
        <v>6</v>
      </c>
      <c r="R63" s="17">
        <f>+VLOOKUP($B63,Adatok!$A$3:$BF$81,51,FALSE)</f>
        <v>264</v>
      </c>
      <c r="S63" s="17">
        <f>+VLOOKUP($B63,Adatok!$A$3:$BF$81,52,FALSE)</f>
        <v>2640</v>
      </c>
      <c r="T63" s="36">
        <f>+VLOOKUP($B63,Adatok!$A$3:$BF$81,53,FALSE)</f>
        <v>237.6</v>
      </c>
      <c r="U63" s="36">
        <f>+VLOOKUP($B63,Adatok!$A$3:$BF$81,54,FALSE)</f>
        <v>304.88799999999998</v>
      </c>
      <c r="V63" s="38">
        <f>+VLOOKUP($B63,Adatok!$A$3:$BF$81,55,FALSE)</f>
        <v>1272</v>
      </c>
      <c r="W63" s="39" t="str">
        <f>+VLOOKUP($B63,Adatok!$A$3:$BF$81,56,FALSE)</f>
        <v>1601009990</v>
      </c>
      <c r="X63" s="39">
        <f>+VLOOKUP($B63,Adatok!$A$3:$BF$81,57,FALSE)</f>
        <v>30</v>
      </c>
    </row>
    <row r="64" spans="1:24" s="18" customFormat="1" ht="55.2" x14ac:dyDescent="0.25">
      <c r="A64" s="12" t="str">
        <f>+IF(PA!A62&gt;0,PA!A62,"")</f>
        <v/>
      </c>
      <c r="B64" s="16" t="str">
        <f>+IF(PA!B62&gt;0,PA!B62,"")</f>
        <v>SCE0007</v>
      </c>
      <c r="C64" s="17" t="str">
        <f>+VLOOKUP($B64,Adatok!$A$3:$BF$81,2,FALSE)</f>
        <v>Füstlizer Sajtos tavaszi rolád 90g</v>
      </c>
      <c r="D64" s="13" t="str">
        <f>+VLOOKUP($B64,Adatok!$A$3:$BF$81,3,FALSE)</f>
        <v>Főtt, pulykahúsból és csontokról mechanikusan lefejtett pulykahúsból készült termék zöldségfélékkel és sajttal, szeletelt, védőgázas csomagolásban</v>
      </c>
      <c r="E64" s="37">
        <f>+VLOOKUP($B64,Adatok!$A$3:$BF$81,38,FALSE)</f>
        <v>90</v>
      </c>
      <c r="F64" s="37">
        <f>+VLOOKUP($B64,Adatok!$A$3:$BF$81,39,FALSE)</f>
        <v>99</v>
      </c>
      <c r="G64" s="17" t="str">
        <f>+VLOOKUP($B64,Adatok!$A$3:$BF$81,40,FALSE)</f>
        <v>5995663967515</v>
      </c>
      <c r="H64" s="36" t="str">
        <f>+VLOOKUP($B64,Adatok!$A$3:$BF$81,41,FALSE)</f>
        <v>120*15*180</v>
      </c>
      <c r="I64" s="36">
        <f>+VLOOKUP($B64,Adatok!$A$3:$BF$81,42,FALSE)</f>
        <v>0.9</v>
      </c>
      <c r="J64" s="36">
        <f>+VLOOKUP($B64,Adatok!$A$3:$BF$81,43,FALSE)</f>
        <v>1.0669999999999999</v>
      </c>
      <c r="K64" s="17" t="str">
        <f>+VLOOKUP($B64,Adatok!$A$3:$BF$81,44,FALSE)</f>
        <v>5995663967522</v>
      </c>
      <c r="L64" s="17" t="str">
        <f>+VLOOKUP($B64,Adatok!$A$3:$BF$81,45,FALSE)</f>
        <v>Kínálókarton</v>
      </c>
      <c r="M64" s="17" t="str">
        <f>+VLOOKUP($B64,Adatok!$A$3:$BF$81,46,FALSE)</f>
        <v>131*151*187</v>
      </c>
      <c r="N64" s="17">
        <f>+VLOOKUP($B64,Adatok!$A$3:$BF$81,47,FALSE)</f>
        <v>10</v>
      </c>
      <c r="O64" s="17" t="str">
        <f>+VLOOKUP($B64,Adatok!$A$3:$BF$81,48,FALSE)</f>
        <v>EU</v>
      </c>
      <c r="P64" s="17">
        <f>+VLOOKUP($B64,Adatok!$A$3:$BF$81,49,FALSE)</f>
        <v>44</v>
      </c>
      <c r="Q64" s="17">
        <f>+VLOOKUP($B64,Adatok!$A$3:$BF$81,50,FALSE)</f>
        <v>6</v>
      </c>
      <c r="R64" s="17">
        <f>+VLOOKUP($B64,Adatok!$A$3:$BF$81,51,FALSE)</f>
        <v>264</v>
      </c>
      <c r="S64" s="17">
        <f>+VLOOKUP($B64,Adatok!$A$3:$BF$81,52,FALSE)</f>
        <v>2640</v>
      </c>
      <c r="T64" s="36">
        <f>+VLOOKUP($B64,Adatok!$A$3:$BF$81,53,FALSE)</f>
        <v>237.6</v>
      </c>
      <c r="U64" s="36">
        <f>+VLOOKUP($B64,Adatok!$A$3:$BF$81,54,FALSE)</f>
        <v>304.88799999999998</v>
      </c>
      <c r="V64" s="38">
        <f>+VLOOKUP($B64,Adatok!$A$3:$BF$81,55,FALSE)</f>
        <v>1272</v>
      </c>
      <c r="W64" s="39" t="str">
        <f>+VLOOKUP($B64,Adatok!$A$3:$BF$81,56,FALSE)</f>
        <v>1601009990</v>
      </c>
      <c r="X64" s="39">
        <f>+VLOOKUP($B64,Adatok!$A$3:$BF$81,57,FALSE)</f>
        <v>30</v>
      </c>
    </row>
    <row r="65" spans="1:24" s="18" customFormat="1" ht="55.2" x14ac:dyDescent="0.25">
      <c r="A65" s="12" t="str">
        <f>+IF(PA!A63&gt;0,PA!A63,"")</f>
        <v/>
      </c>
      <c r="B65" s="16" t="str">
        <f>+IF(PA!B63&gt;0,PA!B63,"")</f>
        <v>SCO0001</v>
      </c>
      <c r="C65" s="17" t="str">
        <f>+VLOOKUP($B65,Adatok!$A$3:$BF$81,2,FALSE)</f>
        <v>Füstlizer - Olívás rolád 80g</v>
      </c>
      <c r="D65" s="13" t="str">
        <f>+VLOOKUP($B65,Adatok!$A$3:$BF$81,3,FALSE)</f>
        <v>Főtt, pulykahúsból és csontokról mechanikusan lefejtett pulykahúsból készült termék zöld olajbogyó darabokkal, szeletelt, védőgázas csomagolásban</v>
      </c>
      <c r="E65" s="37">
        <f>+VLOOKUP($B65,Adatok!$A$3:$BF$81,38,FALSE)</f>
        <v>80</v>
      </c>
      <c r="F65" s="37">
        <f>+VLOOKUP($B65,Adatok!$A$3:$BF$81,39,FALSE)</f>
        <v>89</v>
      </c>
      <c r="G65" s="17" t="str">
        <f>+VLOOKUP($B65,Adatok!$A$3:$BF$81,40,FALSE)</f>
        <v>5995663969335</v>
      </c>
      <c r="H65" s="36" t="str">
        <f>+VLOOKUP($B65,Adatok!$A$3:$BF$81,41,FALSE)</f>
        <v>120*15*180</v>
      </c>
      <c r="I65" s="36">
        <f>+VLOOKUP($B65,Adatok!$A$3:$BF$81,42,FALSE)</f>
        <v>0.8</v>
      </c>
      <c r="J65" s="36">
        <f>+VLOOKUP($B65,Adatok!$A$3:$BF$81,43,FALSE)</f>
        <v>0.96699999999999997</v>
      </c>
      <c r="K65" s="17" t="str">
        <f>+VLOOKUP($B65,Adatok!$A$3:$BF$81,44,FALSE)</f>
        <v>5995663969342</v>
      </c>
      <c r="L65" s="17" t="str">
        <f>+VLOOKUP($B65,Adatok!$A$3:$BF$81,45,FALSE)</f>
        <v>Kínálókarton</v>
      </c>
      <c r="M65" s="17" t="str">
        <f>+VLOOKUP($B65,Adatok!$A$3:$BF$81,46,FALSE)</f>
        <v>131*151*187</v>
      </c>
      <c r="N65" s="17">
        <f>+VLOOKUP($B65,Adatok!$A$3:$BF$81,47,FALSE)</f>
        <v>10</v>
      </c>
      <c r="O65" s="17" t="str">
        <f>+VLOOKUP($B65,Adatok!$A$3:$BF$81,48,FALSE)</f>
        <v>EU</v>
      </c>
      <c r="P65" s="17">
        <f>+VLOOKUP($B65,Adatok!$A$3:$BF$81,49,FALSE)</f>
        <v>44</v>
      </c>
      <c r="Q65" s="17">
        <f>+VLOOKUP($B65,Adatok!$A$3:$BF$81,50,FALSE)</f>
        <v>6</v>
      </c>
      <c r="R65" s="17">
        <f>+VLOOKUP($B65,Adatok!$A$3:$BF$81,51,FALSE)</f>
        <v>264</v>
      </c>
      <c r="S65" s="17">
        <f>+VLOOKUP($B65,Adatok!$A$3:$BF$81,52,FALSE)</f>
        <v>2640</v>
      </c>
      <c r="T65" s="36">
        <f>+VLOOKUP($B65,Adatok!$A$3:$BF$81,53,FALSE)</f>
        <v>211.20000000000002</v>
      </c>
      <c r="U65" s="36">
        <f>+VLOOKUP($B65,Adatok!$A$3:$BF$81,54,FALSE)</f>
        <v>278.488</v>
      </c>
      <c r="V65" s="38">
        <f>+VLOOKUP($B65,Adatok!$A$3:$BF$81,55,FALSE)</f>
        <v>1272</v>
      </c>
      <c r="W65" s="39" t="str">
        <f>+VLOOKUP($B65,Adatok!$A$3:$BF$81,56,FALSE)</f>
        <v>1601009990</v>
      </c>
      <c r="X65" s="39">
        <f>+VLOOKUP($B65,Adatok!$A$3:$BF$81,57,FALSE)</f>
        <v>30</v>
      </c>
    </row>
    <row r="66" spans="1:24" s="18" customFormat="1" ht="41.4" x14ac:dyDescent="0.25">
      <c r="A66" s="12" t="str">
        <f>+IF(PA!A64&gt;0,PA!A64,"")</f>
        <v/>
      </c>
      <c r="B66" s="16" t="str">
        <f>+IF(PA!B64&gt;0,PA!B64,"")</f>
        <v>SCO0101</v>
      </c>
      <c r="C66" s="17" t="str">
        <f>+VLOOKUP($B66,Adatok!$A$3:$BF$81,2,FALSE)</f>
        <v>Füstlizer - Paprikás rolád 80g</v>
      </c>
      <c r="D66" s="13" t="str">
        <f>+VLOOKUP($B66,Adatok!$A$3:$BF$81,3,FALSE)</f>
        <v>Főtt, pulykahúsból és csontokról mechanikusan lefejtett pulykahúsból készült termék paprika darabokkal, szeletelt, védőgázas csomagolásban</v>
      </c>
      <c r="E66" s="37">
        <f>+VLOOKUP($B66,Adatok!$A$3:$BF$81,38,FALSE)</f>
        <v>80</v>
      </c>
      <c r="F66" s="37">
        <f>+VLOOKUP($B66,Adatok!$A$3:$BF$81,39,FALSE)</f>
        <v>89</v>
      </c>
      <c r="G66" s="17" t="str">
        <f>+VLOOKUP($B66,Adatok!$A$3:$BF$81,40,FALSE)</f>
        <v>5995663969359</v>
      </c>
      <c r="H66" s="36" t="str">
        <f>+VLOOKUP($B66,Adatok!$A$3:$BF$81,41,FALSE)</f>
        <v>120*15*180</v>
      </c>
      <c r="I66" s="36">
        <f>+VLOOKUP($B66,Adatok!$A$3:$BF$81,42,FALSE)</f>
        <v>0.8</v>
      </c>
      <c r="J66" s="36">
        <f>+VLOOKUP($B66,Adatok!$A$3:$BF$81,43,FALSE)</f>
        <v>0.96699999999999997</v>
      </c>
      <c r="K66" s="17" t="str">
        <f>+VLOOKUP($B66,Adatok!$A$3:$BF$81,44,FALSE)</f>
        <v>5995663969366</v>
      </c>
      <c r="L66" s="17" t="str">
        <f>+VLOOKUP($B66,Adatok!$A$3:$BF$81,45,FALSE)</f>
        <v>Kínálókarton</v>
      </c>
      <c r="M66" s="17" t="str">
        <f>+VLOOKUP($B66,Adatok!$A$3:$BF$81,46,FALSE)</f>
        <v>131*151*187</v>
      </c>
      <c r="N66" s="17">
        <f>+VLOOKUP($B66,Adatok!$A$3:$BF$81,47,FALSE)</f>
        <v>10</v>
      </c>
      <c r="O66" s="17" t="str">
        <f>+VLOOKUP($B66,Adatok!$A$3:$BF$81,48,FALSE)</f>
        <v>EU</v>
      </c>
      <c r="P66" s="17">
        <f>+VLOOKUP($B66,Adatok!$A$3:$BF$81,49,FALSE)</f>
        <v>44</v>
      </c>
      <c r="Q66" s="17">
        <f>+VLOOKUP($B66,Adatok!$A$3:$BF$81,50,FALSE)</f>
        <v>6</v>
      </c>
      <c r="R66" s="17">
        <f>+VLOOKUP($B66,Adatok!$A$3:$BF$81,51,FALSE)</f>
        <v>264</v>
      </c>
      <c r="S66" s="17">
        <f>+VLOOKUP($B66,Adatok!$A$3:$BF$81,52,FALSE)</f>
        <v>2640</v>
      </c>
      <c r="T66" s="36">
        <f>+VLOOKUP($B66,Adatok!$A$3:$BF$81,53,FALSE)</f>
        <v>211.20000000000002</v>
      </c>
      <c r="U66" s="36">
        <f>+VLOOKUP($B66,Adatok!$A$3:$BF$81,54,FALSE)</f>
        <v>278.488</v>
      </c>
      <c r="V66" s="38">
        <f>+VLOOKUP($B66,Adatok!$A$3:$BF$81,55,FALSE)</f>
        <v>1272</v>
      </c>
      <c r="W66" s="39" t="str">
        <f>+VLOOKUP($B66,Adatok!$A$3:$BF$81,56,FALSE)</f>
        <v>1601009990</v>
      </c>
      <c r="X66" s="39">
        <f>+VLOOKUP($B66,Adatok!$A$3:$BF$81,57,FALSE)</f>
        <v>30</v>
      </c>
    </row>
    <row r="67" spans="1:24" s="18" customFormat="1" ht="55.2" x14ac:dyDescent="0.25">
      <c r="A67" s="12" t="str">
        <f>+IF(PA!A65&gt;0,PA!A65,"")</f>
        <v>Panírozott</v>
      </c>
      <c r="B67" s="16" t="str">
        <f>+IF(PA!B65&gt;0,PA!B65,"")</f>
        <v>VGB0001</v>
      </c>
      <c r="C67" s="17" t="str">
        <f>+VLOOKUP($B67,Adatok!$A$3:$BF$81,2,FALSE)</f>
        <v>Cordon Bleu 500g</v>
      </c>
      <c r="D67" s="13" t="str">
        <f>+VLOOKUP($B67,Adatok!$A$3:$BF$81,3,FALSE)</f>
        <v>Panírozott, készresütött, gyorsfagyasztott, pulyka- és csirke melldarabokból formázott hús, hozzáadott vízzel, formázott, hőkezelt, pulyka combsonkával és sajttal töltve</v>
      </c>
      <c r="E67" s="37">
        <f>+VLOOKUP($B67,Adatok!$A$3:$BF$81,38,FALSE)</f>
        <v>500</v>
      </c>
      <c r="F67" s="37">
        <f>+VLOOKUP($B67,Adatok!$A$3:$BF$81,39,FALSE)</f>
        <v>513</v>
      </c>
      <c r="G67" s="17" t="str">
        <f>+VLOOKUP($B67,Adatok!$A$3:$BF$81,40,FALSE)</f>
        <v>5999564521067</v>
      </c>
      <c r="H67" s="36" t="str">
        <f>+VLOOKUP($B67,Adatok!$A$3:$BF$81,41,FALSE)</f>
        <v>215*75*190</v>
      </c>
      <c r="I67" s="36">
        <f>+VLOOKUP($B67,Adatok!$A$3:$BF$81,42,FALSE)</f>
        <v>4</v>
      </c>
      <c r="J67" s="36">
        <f>+VLOOKUP($B67,Adatok!$A$3:$BF$81,43,FALSE)</f>
        <v>4.319</v>
      </c>
      <c r="K67" s="17" t="str">
        <f>+VLOOKUP($B67,Adatok!$A$3:$BF$81,44,FALSE)</f>
        <v>5999564522064</v>
      </c>
      <c r="L67" s="17" t="str">
        <f>+VLOOKUP($B67,Adatok!$A$3:$BF$81,45,FALSE)</f>
        <v>Karton</v>
      </c>
      <c r="M67" s="17" t="str">
        <f>+VLOOKUP($B67,Adatok!$A$3:$BF$81,46,FALSE)</f>
        <v>288*383*126</v>
      </c>
      <c r="N67" s="17">
        <f>+VLOOKUP($B67,Adatok!$A$3:$BF$81,47,FALSE)</f>
        <v>8</v>
      </c>
      <c r="O67" s="17" t="str">
        <f>+VLOOKUP($B67,Adatok!$A$3:$BF$81,48,FALSE)</f>
        <v>EU</v>
      </c>
      <c r="P67" s="17">
        <f>+VLOOKUP($B67,Adatok!$A$3:$BF$81,49,FALSE)</f>
        <v>8</v>
      </c>
      <c r="Q67" s="17">
        <f>+VLOOKUP($B67,Adatok!$A$3:$BF$81,50,FALSE)</f>
        <v>11</v>
      </c>
      <c r="R67" s="17">
        <f>+VLOOKUP($B67,Adatok!$A$3:$BF$81,51,FALSE)</f>
        <v>88</v>
      </c>
      <c r="S67" s="17">
        <f>+VLOOKUP($B67,Adatok!$A$3:$BF$81,52,FALSE)</f>
        <v>704</v>
      </c>
      <c r="T67" s="36">
        <f>+VLOOKUP($B67,Adatok!$A$3:$BF$81,53,FALSE)</f>
        <v>352</v>
      </c>
      <c r="U67" s="36">
        <f>+VLOOKUP($B67,Adatok!$A$3:$BF$81,54,FALSE)</f>
        <v>403.27199999999999</v>
      </c>
      <c r="V67" s="38">
        <f>+VLOOKUP($B67,Adatok!$A$3:$BF$81,55,FALSE)</f>
        <v>1536</v>
      </c>
      <c r="W67" s="39" t="str">
        <f>+VLOOKUP($B67,Adatok!$A$3:$BF$81,56,FALSE)</f>
        <v>1602318010</v>
      </c>
      <c r="X67" s="39">
        <f>+VLOOKUP($B67,Adatok!$A$3:$BF$81,57,FALSE)</f>
        <v>270</v>
      </c>
    </row>
    <row r="68" spans="1:24" s="18" customFormat="1" ht="41.4" x14ac:dyDescent="0.25">
      <c r="A68" s="12" t="str">
        <f>+IF(PA!A66&gt;0,PA!A66,"")</f>
        <v/>
      </c>
      <c r="B68" s="16" t="str">
        <f>+IF(PA!B66&gt;0,PA!B66,"")</f>
        <v>VGP0001</v>
      </c>
      <c r="C68" s="17" t="str">
        <f>+VLOOKUP($B68,Adatok!$A$3:$BF$81,2,FALSE)</f>
        <v>Mini Kijev 250g</v>
      </c>
      <c r="D68" s="13" t="str">
        <f>+VLOOKUP($B68,Adatok!$A$3:$BF$81,3,FALSE)</f>
        <v>Panírozott, készresütött, gyorsfagyasztott, pulyka és csirke melldarabokból formázott hús, sajtos, fokhagymás és petrezselymes töltelékkel</v>
      </c>
      <c r="E68" s="37">
        <f>+VLOOKUP($B68,Adatok!$A$3:$BF$81,38,FALSE)</f>
        <v>250</v>
      </c>
      <c r="F68" s="37">
        <f>+VLOOKUP($B68,Adatok!$A$3:$BF$81,39,FALSE)</f>
        <v>256</v>
      </c>
      <c r="G68" s="17" t="str">
        <f>+VLOOKUP($B68,Adatok!$A$3:$BF$81,40,FALSE)</f>
        <v>5999564521036</v>
      </c>
      <c r="H68" s="36" t="str">
        <f>+VLOOKUP($B68,Adatok!$A$3:$BF$81,41,FALSE)</f>
        <v>265*40*210</v>
      </c>
      <c r="I68" s="36">
        <f>+VLOOKUP($B68,Adatok!$A$3:$BF$81,42,FALSE)</f>
        <v>3</v>
      </c>
      <c r="J68" s="36">
        <f>+VLOOKUP($B68,Adatok!$A$3:$BF$81,43,FALSE)</f>
        <v>3.2869999999999999</v>
      </c>
      <c r="K68" s="17" t="str">
        <f>+VLOOKUP($B68,Adatok!$A$3:$BF$81,44,FALSE)</f>
        <v>5999564522033</v>
      </c>
      <c r="L68" s="17" t="str">
        <f>+VLOOKUP($B68,Adatok!$A$3:$BF$81,45,FALSE)</f>
        <v>Karton</v>
      </c>
      <c r="M68" s="17" t="str">
        <f>+VLOOKUP($B68,Adatok!$A$3:$BF$81,46,FALSE)</f>
        <v>288*383*126</v>
      </c>
      <c r="N68" s="17">
        <f>+VLOOKUP($B68,Adatok!$A$3:$BF$81,47,FALSE)</f>
        <v>12</v>
      </c>
      <c r="O68" s="17" t="str">
        <f>+VLOOKUP($B68,Adatok!$A$3:$BF$81,48,FALSE)</f>
        <v>EU</v>
      </c>
      <c r="P68" s="17">
        <f>+VLOOKUP($B68,Adatok!$A$3:$BF$81,49,FALSE)</f>
        <v>8</v>
      </c>
      <c r="Q68" s="17">
        <f>+VLOOKUP($B68,Adatok!$A$3:$BF$81,50,FALSE)</f>
        <v>11</v>
      </c>
      <c r="R68" s="17">
        <f>+VLOOKUP($B68,Adatok!$A$3:$BF$81,51,FALSE)</f>
        <v>88</v>
      </c>
      <c r="S68" s="17">
        <f>+VLOOKUP($B68,Adatok!$A$3:$BF$81,52,FALSE)</f>
        <v>1056</v>
      </c>
      <c r="T68" s="36">
        <f>+VLOOKUP($B68,Adatok!$A$3:$BF$81,53,FALSE)</f>
        <v>264</v>
      </c>
      <c r="U68" s="36">
        <f>+VLOOKUP($B68,Adatok!$A$3:$BF$81,54,FALSE)</f>
        <v>312.45600000000002</v>
      </c>
      <c r="V68" s="38">
        <f>+VLOOKUP($B68,Adatok!$A$3:$BF$81,55,FALSE)</f>
        <v>1536</v>
      </c>
      <c r="W68" s="39" t="str">
        <f>+VLOOKUP($B68,Adatok!$A$3:$BF$81,56,FALSE)</f>
        <v>1602318010</v>
      </c>
      <c r="X68" s="39">
        <f>+VLOOKUP($B68,Adatok!$A$3:$BF$81,57,FALSE)</f>
        <v>270</v>
      </c>
    </row>
    <row r="69" spans="1:24" s="18" customFormat="1" ht="27.6" x14ac:dyDescent="0.25">
      <c r="A69" s="12" t="str">
        <f>+IF(PA!A67&gt;0,PA!A67,"")</f>
        <v>Royal</v>
      </c>
      <c r="B69" s="16" t="str">
        <f>+IF(PA!B67&gt;0,PA!B67,"")</f>
        <v>RET0008</v>
      </c>
      <c r="C69" s="17" t="str">
        <f>+VLOOKUP($B69,Adatok!$A$3:$BF$81,2,FALSE)</f>
        <v>Fenséges Pulykamell sonka 2000g</v>
      </c>
      <c r="D69" s="13" t="str">
        <f>+VLOOKUP($B69,Adatok!$A$3:$BF$81,3,FALSE)</f>
        <v>Formázott, hőkezelt pulykamell sonka, nem ehető műbélben</v>
      </c>
      <c r="E69" s="37">
        <f>+VLOOKUP($B69,Adatok!$A$3:$BF$81,38,FALSE)</f>
        <v>2000</v>
      </c>
      <c r="F69" s="37">
        <f>+VLOOKUP($B69,Adatok!$A$3:$BF$81,39,FALSE)</f>
        <v>2015</v>
      </c>
      <c r="G69" s="17" t="str">
        <f>+VLOOKUP($B69,Adatok!$A$3:$BF$81,40,FALSE)</f>
        <v>5995663929490</v>
      </c>
      <c r="H69" s="36" t="str">
        <f>+VLOOKUP($B69,Adatok!$A$3:$BF$81,41,FALSE)</f>
        <v>97*97*330</v>
      </c>
      <c r="I69" s="36">
        <f>+VLOOKUP($B69,Adatok!$A$3:$BF$81,42,FALSE)</f>
        <v>4</v>
      </c>
      <c r="J69" s="36">
        <f>+VLOOKUP($B69,Adatok!$A$3:$BF$81,43,FALSE)</f>
        <v>4.1619999999999999</v>
      </c>
      <c r="K69" s="17" t="str">
        <f>+VLOOKUP($B69,Adatok!$A$3:$BF$81,44,FALSE)</f>
        <v>5995663929889</v>
      </c>
      <c r="L69" s="17" t="str">
        <f>+VLOOKUP($B69,Adatok!$A$3:$BF$81,45,FALSE)</f>
        <v>Karton</v>
      </c>
      <c r="M69" s="17" t="str">
        <f>+VLOOKUP($B69,Adatok!$A$3:$BF$81,46,FALSE)</f>
        <v>208*308*116</v>
      </c>
      <c r="N69" s="17">
        <f>+VLOOKUP($B69,Adatok!$A$3:$BF$81,47,FALSE)</f>
        <v>2</v>
      </c>
      <c r="O69" s="17" t="str">
        <f>+VLOOKUP($B69,Adatok!$A$3:$BF$81,48,FALSE)</f>
        <v>EU</v>
      </c>
      <c r="P69" s="17">
        <f>+VLOOKUP($B69,Adatok!$A$3:$BF$81,49,FALSE)</f>
        <v>11</v>
      </c>
      <c r="Q69" s="17">
        <f>+VLOOKUP($B69,Adatok!$A$3:$BF$81,50,FALSE)</f>
        <v>10</v>
      </c>
      <c r="R69" s="17">
        <f>+VLOOKUP($B69,Adatok!$A$3:$BF$81,51,FALSE)</f>
        <v>110</v>
      </c>
      <c r="S69" s="17">
        <f>+VLOOKUP($B69,Adatok!$A$3:$BF$81,52,FALSE)</f>
        <v>220</v>
      </c>
      <c r="T69" s="36">
        <f>+VLOOKUP($B69,Adatok!$A$3:$BF$81,53,FALSE)</f>
        <v>440</v>
      </c>
      <c r="U69" s="36">
        <f>+VLOOKUP($B69,Adatok!$A$3:$BF$81,54,FALSE)</f>
        <v>481.02</v>
      </c>
      <c r="V69" s="38">
        <f>+VLOOKUP($B69,Adatok!$A$3:$BF$81,55,FALSE)</f>
        <v>1310</v>
      </c>
      <c r="W69" s="39" t="str">
        <f>+VLOOKUP($B69,Adatok!$A$3:$BF$81,56,FALSE)</f>
        <v>1601009990</v>
      </c>
      <c r="X69" s="39">
        <f>+VLOOKUP($B69,Adatok!$A$3:$BF$81,57,FALSE)</f>
        <v>75</v>
      </c>
    </row>
    <row r="70" spans="1:24" s="18" customFormat="1" ht="27.6" x14ac:dyDescent="0.25">
      <c r="A70" s="12" t="str">
        <f>+IF(PA!A68&gt;0,PA!A68,"")</f>
        <v/>
      </c>
      <c r="B70" s="16" t="str">
        <f>+IF(PA!B68&gt;0,PA!B68,"")</f>
        <v>RFF0004</v>
      </c>
      <c r="C70" s="17" t="str">
        <f>+VLOOKUP($B70,Adatok!$A$3:$BF$81,2,FALSE)</f>
        <v>Royal - csirkemell sonka 2000g</v>
      </c>
      <c r="D70" s="13" t="str">
        <f>+VLOOKUP($B70,Adatok!$A$3:$BF$81,3,FALSE)</f>
        <v>Formázott, hőkezelt csirkemell sonka, nem ehető műbélben</v>
      </c>
      <c r="E70" s="37">
        <f>+VLOOKUP($B70,Adatok!$A$3:$BF$81,38,FALSE)</f>
        <v>2000</v>
      </c>
      <c r="F70" s="37">
        <f>+VLOOKUP($B70,Adatok!$A$3:$BF$81,39,FALSE)</f>
        <v>2015</v>
      </c>
      <c r="G70" s="17" t="str">
        <f>+VLOOKUP($B70,Adatok!$A$3:$BF$81,40,FALSE)</f>
        <v>5995663968178</v>
      </c>
      <c r="H70" s="36" t="str">
        <f>+VLOOKUP($B70,Adatok!$A$3:$BF$81,41,FALSE)</f>
        <v>92*92*385</v>
      </c>
      <c r="I70" s="36">
        <f>+VLOOKUP($B70,Adatok!$A$3:$BF$81,42,FALSE)</f>
        <v>4</v>
      </c>
      <c r="J70" s="36">
        <f>+VLOOKUP($B70,Adatok!$A$3:$BF$81,43,FALSE)</f>
        <v>4.2009999999999996</v>
      </c>
      <c r="K70" s="17" t="str">
        <f>+VLOOKUP($B70,Adatok!$A$3:$BF$81,44,FALSE)</f>
        <v>5995663968185</v>
      </c>
      <c r="L70" s="17" t="str">
        <f>+VLOOKUP($B70,Adatok!$A$3:$BF$81,45,FALSE)</f>
        <v>Karton</v>
      </c>
      <c r="M70" s="17" t="str">
        <f>+VLOOKUP($B70,Adatok!$A$3:$BF$81,46,FALSE)</f>
        <v>218*398*116</v>
      </c>
      <c r="N70" s="17">
        <f>+VLOOKUP($B70,Adatok!$A$3:$BF$81,47,FALSE)</f>
        <v>2</v>
      </c>
      <c r="O70" s="17" t="str">
        <f>+VLOOKUP($B70,Adatok!$A$3:$BF$81,48,FALSE)</f>
        <v>EU</v>
      </c>
      <c r="P70" s="17">
        <f>+VLOOKUP($B70,Adatok!$A$3:$BF$81,49,FALSE)</f>
        <v>10</v>
      </c>
      <c r="Q70" s="17">
        <f>+VLOOKUP($B70,Adatok!$A$3:$BF$81,50,FALSE)</f>
        <v>8</v>
      </c>
      <c r="R70" s="17">
        <f>+VLOOKUP($B70,Adatok!$A$3:$BF$81,51,FALSE)</f>
        <v>80</v>
      </c>
      <c r="S70" s="17">
        <f>+VLOOKUP($B70,Adatok!$A$3:$BF$81,52,FALSE)</f>
        <v>160</v>
      </c>
      <c r="T70" s="36">
        <f>+VLOOKUP($B70,Adatok!$A$3:$BF$81,53,FALSE)</f>
        <v>320</v>
      </c>
      <c r="U70" s="36">
        <f>+VLOOKUP($B70,Adatok!$A$3:$BF$81,54,FALSE)</f>
        <v>359.28</v>
      </c>
      <c r="V70" s="38">
        <f>+VLOOKUP($B70,Adatok!$A$3:$BF$81,55,FALSE)</f>
        <v>1078</v>
      </c>
      <c r="W70" s="39" t="str">
        <f>+VLOOKUP($B70,Adatok!$A$3:$BF$81,56,FALSE)</f>
        <v>1601009990</v>
      </c>
      <c r="X70" s="39">
        <f>+VLOOKUP($B70,Adatok!$A$3:$BF$81,57,FALSE)</f>
        <v>60</v>
      </c>
    </row>
    <row r="71" spans="1:24" s="18" customFormat="1" ht="27.6" x14ac:dyDescent="0.25">
      <c r="A71" s="12" t="str">
        <f>+IF(PA!A69&gt;0,PA!A69,"")</f>
        <v/>
      </c>
      <c r="B71" s="16" t="str">
        <f>+IF(PA!B69&gt;0,PA!B69,"")</f>
        <v>RJA0017</v>
      </c>
      <c r="C71" s="17" t="str">
        <f>+VLOOKUP($B71,Adatok!$A$3:$BF$81,2,FALSE)</f>
        <v>Pulyka combhús aszpikban 2000g</v>
      </c>
      <c r="D71" s="13" t="str">
        <f>+VLOOKUP($B71,Adatok!$A$3:$BF$81,3,FALSE)</f>
        <v>Pácolt, főtt pulyka combhús marhazselatinnal készült aszpikban, nem ehető műbélben</v>
      </c>
      <c r="E71" s="37">
        <f>+VLOOKUP($B71,Adatok!$A$3:$BF$81,38,FALSE)</f>
        <v>2000</v>
      </c>
      <c r="F71" s="37">
        <f>+VLOOKUP($B71,Adatok!$A$3:$BF$81,39,FALSE)</f>
        <v>2015</v>
      </c>
      <c r="G71" s="17" t="str">
        <f>+VLOOKUP($B71,Adatok!$A$3:$BF$81,40,FALSE)</f>
        <v>5995663940686</v>
      </c>
      <c r="H71" s="36" t="str">
        <f>+VLOOKUP($B71,Adatok!$A$3:$BF$81,41,FALSE)</f>
        <v>95*95*270</v>
      </c>
      <c r="I71" s="36">
        <f>+VLOOKUP($B71,Adatok!$A$3:$BF$81,42,FALSE)</f>
        <v>4</v>
      </c>
      <c r="J71" s="36">
        <f>+VLOOKUP($B71,Adatok!$A$3:$BF$81,43,FALSE)</f>
        <v>4.1790000000000003</v>
      </c>
      <c r="K71" s="17" t="str">
        <f>+VLOOKUP($B71,Adatok!$A$3:$BF$81,44,FALSE)</f>
        <v>5995663940693</v>
      </c>
      <c r="L71" s="17" t="str">
        <f>+VLOOKUP($B71,Adatok!$A$3:$BF$81,45,FALSE)</f>
        <v>Karton</v>
      </c>
      <c r="M71" s="17" t="str">
        <f>+VLOOKUP($B71,Adatok!$A$3:$BF$81,46,FALSE)</f>
        <v>208*308*116</v>
      </c>
      <c r="N71" s="17">
        <f>+VLOOKUP($B71,Adatok!$A$3:$BF$81,47,FALSE)</f>
        <v>2</v>
      </c>
      <c r="O71" s="17" t="str">
        <f>+VLOOKUP($B71,Adatok!$A$3:$BF$81,48,FALSE)</f>
        <v>EU</v>
      </c>
      <c r="P71" s="17">
        <f>+VLOOKUP($B71,Adatok!$A$3:$BF$81,49,FALSE)</f>
        <v>11</v>
      </c>
      <c r="Q71" s="17">
        <f>+VLOOKUP($B71,Adatok!$A$3:$BF$81,50,FALSE)</f>
        <v>10</v>
      </c>
      <c r="R71" s="17">
        <f>+VLOOKUP($B71,Adatok!$A$3:$BF$81,51,FALSE)</f>
        <v>110</v>
      </c>
      <c r="S71" s="17">
        <f>+VLOOKUP($B71,Adatok!$A$3:$BF$81,52,FALSE)</f>
        <v>220</v>
      </c>
      <c r="T71" s="36">
        <f>+VLOOKUP($B71,Adatok!$A$3:$BF$81,53,FALSE)</f>
        <v>440</v>
      </c>
      <c r="U71" s="36">
        <f>+VLOOKUP($B71,Adatok!$A$3:$BF$81,54,FALSE)</f>
        <v>482.89</v>
      </c>
      <c r="V71" s="38">
        <f>+VLOOKUP($B71,Adatok!$A$3:$BF$81,55,FALSE)</f>
        <v>1310</v>
      </c>
      <c r="W71" s="39" t="str">
        <f>+VLOOKUP($B71,Adatok!$A$3:$BF$81,56,FALSE)</f>
        <v>1601009990</v>
      </c>
      <c r="X71" s="39">
        <f>+VLOOKUP($B71,Adatok!$A$3:$BF$81,57,FALSE)</f>
        <v>30</v>
      </c>
    </row>
    <row r="72" spans="1:24" s="18" customFormat="1" ht="41.4" x14ac:dyDescent="0.25">
      <c r="A72" s="12" t="str">
        <f>+IF(PA!A70&gt;0,PA!A70,"")</f>
        <v/>
      </c>
      <c r="B72" s="16" t="str">
        <f>+IF(PA!B70&gt;0,PA!B70,"")</f>
        <v>SEF0001</v>
      </c>
      <c r="C72" s="17" t="str">
        <f>+VLOOKUP($B72,Adatok!$A$3:$BF$81,2,FALSE)</f>
        <v>Royal - Csirke mellsonka, kapros bevonattal 80g</v>
      </c>
      <c r="D72" s="13" t="str">
        <f>+VLOOKUP($B72,Adatok!$A$3:$BF$81,3,FALSE)</f>
        <v>Formázott, hőkezelt csirke mellsonka kapros fűszerbevonatban, szeletelt, védőgázas csomagolásban</v>
      </c>
      <c r="E72" s="37">
        <f>+VLOOKUP($B72,Adatok!$A$3:$BF$81,38,FALSE)</f>
        <v>80</v>
      </c>
      <c r="F72" s="37">
        <f>+VLOOKUP($B72,Adatok!$A$3:$BF$81,39,FALSE)</f>
        <v>89</v>
      </c>
      <c r="G72" s="17" t="str">
        <f>+VLOOKUP($B72,Adatok!$A$3:$BF$81,40,FALSE)</f>
        <v>5995663967539</v>
      </c>
      <c r="H72" s="36" t="str">
        <f>+VLOOKUP($B72,Adatok!$A$3:$BF$81,41,FALSE)</f>
        <v>120*15*180</v>
      </c>
      <c r="I72" s="36">
        <f>+VLOOKUP($B72,Adatok!$A$3:$BF$81,42,FALSE)</f>
        <v>0.8</v>
      </c>
      <c r="J72" s="36">
        <f>+VLOOKUP($B72,Adatok!$A$3:$BF$81,43,FALSE)</f>
        <v>0.96699999999999997</v>
      </c>
      <c r="K72" s="17" t="str">
        <f>+VLOOKUP($B72,Adatok!$A$3:$BF$81,44,FALSE)</f>
        <v>5995663967546</v>
      </c>
      <c r="L72" s="17" t="str">
        <f>+VLOOKUP($B72,Adatok!$A$3:$BF$81,45,FALSE)</f>
        <v>Kínálókarton</v>
      </c>
      <c r="M72" s="17" t="str">
        <f>+VLOOKUP($B72,Adatok!$A$3:$BF$81,46,FALSE)</f>
        <v>131*151*187</v>
      </c>
      <c r="N72" s="17">
        <f>+VLOOKUP($B72,Adatok!$A$3:$BF$81,47,FALSE)</f>
        <v>10</v>
      </c>
      <c r="O72" s="17" t="str">
        <f>+VLOOKUP($B72,Adatok!$A$3:$BF$81,48,FALSE)</f>
        <v>EU</v>
      </c>
      <c r="P72" s="17">
        <f>+VLOOKUP($B72,Adatok!$A$3:$BF$81,49,FALSE)</f>
        <v>44</v>
      </c>
      <c r="Q72" s="17">
        <f>+VLOOKUP($B72,Adatok!$A$3:$BF$81,50,FALSE)</f>
        <v>6</v>
      </c>
      <c r="R72" s="17">
        <f>+VLOOKUP($B72,Adatok!$A$3:$BF$81,51,FALSE)</f>
        <v>264</v>
      </c>
      <c r="S72" s="17">
        <f>+VLOOKUP($B72,Adatok!$A$3:$BF$81,52,FALSE)</f>
        <v>2640</v>
      </c>
      <c r="T72" s="36">
        <f>+VLOOKUP($B72,Adatok!$A$3:$BF$81,53,FALSE)</f>
        <v>211.20000000000002</v>
      </c>
      <c r="U72" s="36">
        <f>+VLOOKUP($B72,Adatok!$A$3:$BF$81,54,FALSE)</f>
        <v>278.488</v>
      </c>
      <c r="V72" s="38">
        <f>+VLOOKUP($B72,Adatok!$A$3:$BF$81,55,FALSE)</f>
        <v>1272</v>
      </c>
      <c r="W72" s="39" t="str">
        <f>+VLOOKUP($B72,Adatok!$A$3:$BF$81,56,FALSE)</f>
        <v>1601009990</v>
      </c>
      <c r="X72" s="39">
        <f>+VLOOKUP($B72,Adatok!$A$3:$BF$81,57,FALSE)</f>
        <v>30</v>
      </c>
    </row>
    <row r="73" spans="1:24" s="18" customFormat="1" ht="41.4" x14ac:dyDescent="0.25">
      <c r="A73" s="12" t="str">
        <f>+IF(PA!A71&gt;0,PA!A71,"")</f>
        <v/>
      </c>
      <c r="B73" s="16" t="str">
        <f>+IF(PA!B71&gt;0,PA!B71,"")</f>
        <v>SEF0002</v>
      </c>
      <c r="C73" s="17" t="str">
        <f>+VLOOKUP($B73,Adatok!$A$3:$BF$81,2,FALSE)</f>
        <v>Royal - Csirke mellsonka, paprikás bevonattal 80g</v>
      </c>
      <c r="D73" s="13" t="str">
        <f>+VLOOKUP($B73,Adatok!$A$3:$BF$81,3,FALSE)</f>
        <v>Formázott, hőkezelt csirke mellsonka paprikás fűszerbevonatban, szeletelt, védőgázas csomagolásban</v>
      </c>
      <c r="E73" s="37">
        <f>+VLOOKUP($B73,Adatok!$A$3:$BF$81,38,FALSE)</f>
        <v>80</v>
      </c>
      <c r="F73" s="37">
        <f>+VLOOKUP($B73,Adatok!$A$3:$BF$81,39,FALSE)</f>
        <v>89</v>
      </c>
      <c r="G73" s="17" t="str">
        <f>+VLOOKUP($B73,Adatok!$A$3:$BF$81,40,FALSE)</f>
        <v>5995663967553</v>
      </c>
      <c r="H73" s="36" t="str">
        <f>+VLOOKUP($B73,Adatok!$A$3:$BF$81,41,FALSE)</f>
        <v>120*15*180</v>
      </c>
      <c r="I73" s="36">
        <f>+VLOOKUP($B73,Adatok!$A$3:$BF$81,42,FALSE)</f>
        <v>0.8</v>
      </c>
      <c r="J73" s="36">
        <f>+VLOOKUP($B73,Adatok!$A$3:$BF$81,43,FALSE)</f>
        <v>0.96699999999999997</v>
      </c>
      <c r="K73" s="17" t="str">
        <f>+VLOOKUP($B73,Adatok!$A$3:$BF$81,44,FALSE)</f>
        <v>5995663967560</v>
      </c>
      <c r="L73" s="17" t="str">
        <f>+VLOOKUP($B73,Adatok!$A$3:$BF$81,45,FALSE)</f>
        <v>Kínálókarton</v>
      </c>
      <c r="M73" s="17" t="str">
        <f>+VLOOKUP($B73,Adatok!$A$3:$BF$81,46,FALSE)</f>
        <v>131*151*187</v>
      </c>
      <c r="N73" s="17">
        <f>+VLOOKUP($B73,Adatok!$A$3:$BF$81,47,FALSE)</f>
        <v>10</v>
      </c>
      <c r="O73" s="17" t="str">
        <f>+VLOOKUP($B73,Adatok!$A$3:$BF$81,48,FALSE)</f>
        <v>EU</v>
      </c>
      <c r="P73" s="17">
        <f>+VLOOKUP($B73,Adatok!$A$3:$BF$81,49,FALSE)</f>
        <v>44</v>
      </c>
      <c r="Q73" s="17">
        <f>+VLOOKUP($B73,Adatok!$A$3:$BF$81,50,FALSE)</f>
        <v>6</v>
      </c>
      <c r="R73" s="17">
        <f>+VLOOKUP($B73,Adatok!$A$3:$BF$81,51,FALSE)</f>
        <v>264</v>
      </c>
      <c r="S73" s="17">
        <f>+VLOOKUP($B73,Adatok!$A$3:$BF$81,52,FALSE)</f>
        <v>2640</v>
      </c>
      <c r="T73" s="36">
        <f>+VLOOKUP($B73,Adatok!$A$3:$BF$81,53,FALSE)</f>
        <v>211.20000000000002</v>
      </c>
      <c r="U73" s="36">
        <f>+VLOOKUP($B73,Adatok!$A$3:$BF$81,54,FALSE)</f>
        <v>278.488</v>
      </c>
      <c r="V73" s="38">
        <f>+VLOOKUP($B73,Adatok!$A$3:$BF$81,55,FALSE)</f>
        <v>1272</v>
      </c>
      <c r="W73" s="39" t="str">
        <f>+VLOOKUP($B73,Adatok!$A$3:$BF$81,56,FALSE)</f>
        <v>1601009990</v>
      </c>
      <c r="X73" s="39">
        <f>+VLOOKUP($B73,Adatok!$A$3:$BF$81,57,FALSE)</f>
        <v>30</v>
      </c>
    </row>
    <row r="74" spans="1:24" s="32" customFormat="1" ht="27.6" x14ac:dyDescent="0.25">
      <c r="A74" s="12" t="str">
        <f>+IF(PA!A72&gt;0,PA!A72,"")</f>
        <v/>
      </c>
      <c r="B74" s="16" t="str">
        <f>+IF(PA!B72&gt;0,PA!B72,"")</f>
        <v>SEJ0017</v>
      </c>
      <c r="C74" s="17" t="str">
        <f>+VLOOKUP($B74,Adatok!$A$3:$BF$81,2,FALSE)</f>
        <v>Royal - Pulyka mellsonka, sültízű 80g</v>
      </c>
      <c r="D74" s="13" t="str">
        <f>+VLOOKUP($B74,Adatok!$A$3:$BF$81,3,FALSE)</f>
        <v>Sültízű, formázott, hőkezelt pulyka mellsonka, szeletelt, védőgázas csomagolásban</v>
      </c>
      <c r="E74" s="37">
        <f>+VLOOKUP($B74,Adatok!$A$3:$BF$81,38,FALSE)</f>
        <v>80</v>
      </c>
      <c r="F74" s="37">
        <f>+VLOOKUP($B74,Adatok!$A$3:$BF$81,39,FALSE)</f>
        <v>89</v>
      </c>
      <c r="G74" s="17" t="str">
        <f>+VLOOKUP($B74,Adatok!$A$3:$BF$81,40,FALSE)</f>
        <v>5995663947401</v>
      </c>
      <c r="H74" s="36" t="str">
        <f>+VLOOKUP($B74,Adatok!$A$3:$BF$81,41,FALSE)</f>
        <v>120*15*180</v>
      </c>
      <c r="I74" s="36">
        <f>+VLOOKUP($B74,Adatok!$A$3:$BF$81,42,FALSE)</f>
        <v>0.8</v>
      </c>
      <c r="J74" s="36">
        <f>+VLOOKUP($B74,Adatok!$A$3:$BF$81,43,FALSE)</f>
        <v>0.97199999999999998</v>
      </c>
      <c r="K74" s="17" t="str">
        <f>+VLOOKUP($B74,Adatok!$A$3:$BF$81,44,FALSE)</f>
        <v>5995663947418</v>
      </c>
      <c r="L74" s="17" t="str">
        <f>+VLOOKUP($B74,Adatok!$A$3:$BF$81,45,FALSE)</f>
        <v>Kínálókarton</v>
      </c>
      <c r="M74" s="17" t="str">
        <f>+VLOOKUP($B74,Adatok!$A$3:$BF$81,46,FALSE)</f>
        <v>131*151*187</v>
      </c>
      <c r="N74" s="17">
        <f>+VLOOKUP($B74,Adatok!$A$3:$BF$81,47,FALSE)</f>
        <v>10</v>
      </c>
      <c r="O74" s="17" t="str">
        <f>+VLOOKUP($B74,Adatok!$A$3:$BF$81,48,FALSE)</f>
        <v>EU</v>
      </c>
      <c r="P74" s="17">
        <f>+VLOOKUP($B74,Adatok!$A$3:$BF$81,49,FALSE)</f>
        <v>44</v>
      </c>
      <c r="Q74" s="17">
        <f>+VLOOKUP($B74,Adatok!$A$3:$BF$81,50,FALSE)</f>
        <v>6</v>
      </c>
      <c r="R74" s="17">
        <f>+VLOOKUP($B74,Adatok!$A$3:$BF$81,51,FALSE)</f>
        <v>264</v>
      </c>
      <c r="S74" s="17">
        <f>+VLOOKUP($B74,Adatok!$A$3:$BF$81,52,FALSE)</f>
        <v>2640</v>
      </c>
      <c r="T74" s="36">
        <f>+VLOOKUP($B74,Adatok!$A$3:$BF$81,53,FALSE)</f>
        <v>211.20000000000002</v>
      </c>
      <c r="U74" s="36">
        <f>+VLOOKUP($B74,Adatok!$A$3:$BF$81,54,FALSE)</f>
        <v>279.80799999999999</v>
      </c>
      <c r="V74" s="38">
        <f>+VLOOKUP($B74,Adatok!$A$3:$BF$81,55,FALSE)</f>
        <v>1272</v>
      </c>
      <c r="W74" s="39" t="str">
        <f>+VLOOKUP($B74,Adatok!$A$3:$BF$81,56,FALSE)</f>
        <v>1601009990</v>
      </c>
      <c r="X74" s="39">
        <f>+VLOOKUP($B74,Adatok!$A$3:$BF$81,57,FALSE)</f>
        <v>30</v>
      </c>
    </row>
    <row r="75" spans="1:24" s="32" customFormat="1" ht="27.6" x14ac:dyDescent="0.25">
      <c r="A75" s="12" t="str">
        <f>+IF(PA!A73&gt;0,PA!A73,"")</f>
        <v/>
      </c>
      <c r="B75" s="16" t="str">
        <f>+IF(PA!B73&gt;0,PA!B73,"")</f>
        <v>SEJ0018</v>
      </c>
      <c r="C75" s="17" t="str">
        <f>+VLOOKUP($B75,Adatok!$A$3:$BF$81,2,FALSE)</f>
        <v>Royal - Pulyka mellsonka, füst ízesítésű 80g</v>
      </c>
      <c r="D75" s="13" t="str">
        <f>+VLOOKUP($B75,Adatok!$A$3:$BF$81,3,FALSE)</f>
        <v>Füst ízesítésű, formázott, hőkezelt pulyka mellsonka, szeletelt, védőgázas csomagolásban</v>
      </c>
      <c r="E75" s="37">
        <f>+VLOOKUP($B75,Adatok!$A$3:$BF$81,38,FALSE)</f>
        <v>80</v>
      </c>
      <c r="F75" s="37">
        <f>+VLOOKUP($B75,Adatok!$A$3:$BF$81,39,FALSE)</f>
        <v>89</v>
      </c>
      <c r="G75" s="17" t="str">
        <f>+VLOOKUP($B75,Adatok!$A$3:$BF$81,40,FALSE)</f>
        <v>5995663946848</v>
      </c>
      <c r="H75" s="36" t="str">
        <f>+VLOOKUP($B75,Adatok!$A$3:$BF$81,41,FALSE)</f>
        <v>120*15*180</v>
      </c>
      <c r="I75" s="36">
        <f>+VLOOKUP($B75,Adatok!$A$3:$BF$81,42,FALSE)</f>
        <v>0.8</v>
      </c>
      <c r="J75" s="36">
        <f>+VLOOKUP($B75,Adatok!$A$3:$BF$81,43,FALSE)</f>
        <v>0.97199999999999998</v>
      </c>
      <c r="K75" s="17" t="str">
        <f>+VLOOKUP($B75,Adatok!$A$3:$BF$81,44,FALSE)</f>
        <v>5995663947456</v>
      </c>
      <c r="L75" s="17" t="str">
        <f>+VLOOKUP($B75,Adatok!$A$3:$BF$81,45,FALSE)</f>
        <v>Kínálókarton</v>
      </c>
      <c r="M75" s="17" t="str">
        <f>+VLOOKUP($B75,Adatok!$A$3:$BF$81,46,FALSE)</f>
        <v>131*151*187</v>
      </c>
      <c r="N75" s="17">
        <f>+VLOOKUP($B75,Adatok!$A$3:$BF$81,47,FALSE)</f>
        <v>10</v>
      </c>
      <c r="O75" s="17" t="str">
        <f>+VLOOKUP($B75,Adatok!$A$3:$BF$81,48,FALSE)</f>
        <v>EU</v>
      </c>
      <c r="P75" s="17">
        <f>+VLOOKUP($B75,Adatok!$A$3:$BF$81,49,FALSE)</f>
        <v>44</v>
      </c>
      <c r="Q75" s="17">
        <f>+VLOOKUP($B75,Adatok!$A$3:$BF$81,50,FALSE)</f>
        <v>6</v>
      </c>
      <c r="R75" s="17">
        <f>+VLOOKUP($B75,Adatok!$A$3:$BF$81,51,FALSE)</f>
        <v>264</v>
      </c>
      <c r="S75" s="17">
        <f>+VLOOKUP($B75,Adatok!$A$3:$BF$81,52,FALSE)</f>
        <v>2640</v>
      </c>
      <c r="T75" s="36">
        <f>+VLOOKUP($B75,Adatok!$A$3:$BF$81,53,FALSE)</f>
        <v>211.20000000000002</v>
      </c>
      <c r="U75" s="36">
        <f>+VLOOKUP($B75,Adatok!$A$3:$BF$81,54,FALSE)</f>
        <v>281.80799999999999</v>
      </c>
      <c r="V75" s="38">
        <f>+VLOOKUP($B75,Adatok!$A$3:$BF$81,55,FALSE)</f>
        <v>1272</v>
      </c>
      <c r="W75" s="39" t="str">
        <f>+VLOOKUP($B75,Adatok!$A$3:$BF$81,56,FALSE)</f>
        <v>1601009990</v>
      </c>
      <c r="X75" s="39">
        <f>+VLOOKUP($B75,Adatok!$A$3:$BF$81,57,FALSE)</f>
        <v>30</v>
      </c>
    </row>
    <row r="76" spans="1:24" s="32" customFormat="1" ht="27.6" x14ac:dyDescent="0.25">
      <c r="A76" s="12" t="str">
        <f>+IF(PA!A74&gt;0,PA!A74,"")</f>
        <v>Royal - Selyemsonka</v>
      </c>
      <c r="B76" s="16" t="str">
        <f>+IF(PA!B74&gt;0,PA!B74,"")</f>
        <v>SEQ0080</v>
      </c>
      <c r="C76" s="17" t="str">
        <f>+VLOOKUP($B76,Adatok!$A$3:$BF$81,2,FALSE)</f>
        <v>Royal Selyemsonka Eredeti - Pulyka combsonka 100g</v>
      </c>
      <c r="D76" s="13" t="str">
        <f>+VLOOKUP($B76,Adatok!$A$3:$BF$81,3,FALSE)</f>
        <v>Formázott, hőkezelt pulyka combsonka hozzáadott tejfehérjével, szeletelt, védőgázas csomagolásban</v>
      </c>
      <c r="E76" s="37">
        <f>+VLOOKUP($B76,Adatok!$A$3:$BF$81,38,FALSE)</f>
        <v>100</v>
      </c>
      <c r="F76" s="37">
        <f>+VLOOKUP($B76,Adatok!$A$3:$BF$81,39,FALSE)</f>
        <v>109</v>
      </c>
      <c r="G76" s="17" t="str">
        <f>+VLOOKUP($B76,Adatok!$A$3:$BF$81,40,FALSE)</f>
        <v>5995663940143</v>
      </c>
      <c r="H76" s="36" t="str">
        <f>+VLOOKUP($B76,Adatok!$A$3:$BF$81,41,FALSE)</f>
        <v>120*15*180</v>
      </c>
      <c r="I76" s="36">
        <f>+VLOOKUP($B76,Adatok!$A$3:$BF$81,42,FALSE)</f>
        <v>1.1000000000000001</v>
      </c>
      <c r="J76" s="36">
        <f>+VLOOKUP($B76,Adatok!$A$3:$BF$81,43,FALSE)</f>
        <v>1.2989999999999999</v>
      </c>
      <c r="K76" s="17" t="str">
        <f>+VLOOKUP($B76,Adatok!$A$3:$BF$81,44,FALSE)</f>
        <v>5995663947821</v>
      </c>
      <c r="L76" s="17" t="str">
        <f>+VLOOKUP($B76,Adatok!$A$3:$BF$81,45,FALSE)</f>
        <v>Kínálókarton</v>
      </c>
      <c r="M76" s="17" t="str">
        <f>+VLOOKUP($B76,Adatok!$A$3:$BF$81,46,FALSE)</f>
        <v>127*222*187</v>
      </c>
      <c r="N76" s="17">
        <f>+VLOOKUP($B76,Adatok!$A$3:$BF$81,47,FALSE)</f>
        <v>11</v>
      </c>
      <c r="O76" s="17" t="str">
        <f>+VLOOKUP($B76,Adatok!$A$3:$BF$81,48,FALSE)</f>
        <v>EU</v>
      </c>
      <c r="P76" s="17">
        <f>+VLOOKUP($B76,Adatok!$A$3:$BF$81,49,FALSE)</f>
        <v>32</v>
      </c>
      <c r="Q76" s="17">
        <f>+VLOOKUP($B76,Adatok!$A$3:$BF$81,50,FALSE)</f>
        <v>6</v>
      </c>
      <c r="R76" s="17">
        <f>+VLOOKUP($B76,Adatok!$A$3:$BF$81,51,FALSE)</f>
        <v>192</v>
      </c>
      <c r="S76" s="17">
        <f>+VLOOKUP($B76,Adatok!$A$3:$BF$81,52,FALSE)</f>
        <v>2112</v>
      </c>
      <c r="T76" s="36">
        <f>+VLOOKUP($B76,Adatok!$A$3:$BF$81,53,FALSE)</f>
        <v>211.20000000000002</v>
      </c>
      <c r="U76" s="36">
        <f>+VLOOKUP($B76,Adatok!$A$3:$BF$81,54,FALSE)</f>
        <v>272.608</v>
      </c>
      <c r="V76" s="38">
        <f>+VLOOKUP($B76,Adatok!$A$3:$BF$81,55,FALSE)</f>
        <v>1272</v>
      </c>
      <c r="W76" s="39" t="str">
        <f>+VLOOKUP($B76,Adatok!$A$3:$BF$81,56,FALSE)</f>
        <v>1601009990</v>
      </c>
      <c r="X76" s="39">
        <f>+VLOOKUP($B76,Adatok!$A$3:$BF$81,57,FALSE)</f>
        <v>30</v>
      </c>
    </row>
    <row r="77" spans="1:24" s="32" customFormat="1" ht="27.6" x14ac:dyDescent="0.25">
      <c r="A77" s="12" t="str">
        <f>+IF(PA!A75&gt;0,PA!A75,"")</f>
        <v/>
      </c>
      <c r="B77" s="16" t="str">
        <f>+IF(PA!B75&gt;0,PA!B75,"")</f>
        <v>SEQ0081</v>
      </c>
      <c r="C77" s="17" t="str">
        <f>+VLOOKUP($B77,Adatok!$A$3:$BF$81,2,FALSE)</f>
        <v>Royal Selyemsonka Eredeti - Pulyka combsonka 200g</v>
      </c>
      <c r="D77" s="13" t="str">
        <f>+VLOOKUP($B77,Adatok!$A$3:$BF$81,3,FALSE)</f>
        <v>Formázott, hőkezelt pulyka combsonka hozzáadott tejfehérjével, szeletelt, védőgázas csomagolásban</v>
      </c>
      <c r="E77" s="37">
        <f>+VLOOKUP($B77,Adatok!$A$3:$BF$81,38,FALSE)</f>
        <v>200</v>
      </c>
      <c r="F77" s="37">
        <f>+VLOOKUP($B77,Adatok!$A$3:$BF$81,39,FALSE)</f>
        <v>212</v>
      </c>
      <c r="G77" s="17" t="str">
        <f>+VLOOKUP($B77,Adatok!$A$3:$BF$81,40,FALSE)</f>
        <v>5995663940150</v>
      </c>
      <c r="H77" s="36" t="str">
        <f>+VLOOKUP($B77,Adatok!$A$3:$BF$81,41,FALSE)</f>
        <v>120*30*180</v>
      </c>
      <c r="I77" s="36">
        <f>+VLOOKUP($B77,Adatok!$A$3:$BF$81,42,FALSE)</f>
        <v>1</v>
      </c>
      <c r="J77" s="36">
        <f>+VLOOKUP($B77,Adatok!$A$3:$BF$81,43,FALSE)</f>
        <v>1.1599999999999999</v>
      </c>
      <c r="K77" s="17" t="str">
        <f>+VLOOKUP($B77,Adatok!$A$3:$BF$81,44,FALSE)</f>
        <v>5995663949542</v>
      </c>
      <c r="L77" s="17" t="str">
        <f>+VLOOKUP($B77,Adatok!$A$3:$BF$81,45,FALSE)</f>
        <v>Kínálókarton</v>
      </c>
      <c r="M77" s="17" t="str">
        <f>+VLOOKUP($B77,Adatok!$A$3:$BF$81,46,FALSE)</f>
        <v>127*222*187</v>
      </c>
      <c r="N77" s="17">
        <f>+VLOOKUP($B77,Adatok!$A$3:$BF$81,47,FALSE)</f>
        <v>5</v>
      </c>
      <c r="O77" s="17" t="str">
        <f>+VLOOKUP($B77,Adatok!$A$3:$BF$81,48,FALSE)</f>
        <v>EU</v>
      </c>
      <c r="P77" s="17">
        <f>+VLOOKUP($B77,Adatok!$A$3:$BF$81,49,FALSE)</f>
        <v>32</v>
      </c>
      <c r="Q77" s="17">
        <f>+VLOOKUP($B77,Adatok!$A$3:$BF$81,50,FALSE)</f>
        <v>6</v>
      </c>
      <c r="R77" s="17">
        <f>+VLOOKUP($B77,Adatok!$A$3:$BF$81,51,FALSE)</f>
        <v>192</v>
      </c>
      <c r="S77" s="17">
        <f>+VLOOKUP($B77,Adatok!$A$3:$BF$81,52,FALSE)</f>
        <v>960</v>
      </c>
      <c r="T77" s="36">
        <f>+VLOOKUP($B77,Adatok!$A$3:$BF$81,53,FALSE)</f>
        <v>192</v>
      </c>
      <c r="U77" s="36">
        <f>+VLOOKUP($B77,Adatok!$A$3:$BF$81,54,FALSE)</f>
        <v>245.92</v>
      </c>
      <c r="V77" s="38">
        <f>+VLOOKUP($B77,Adatok!$A$3:$BF$81,55,FALSE)</f>
        <v>1272</v>
      </c>
      <c r="W77" s="39" t="str">
        <f>+VLOOKUP($B77,Adatok!$A$3:$BF$81,56,FALSE)</f>
        <v>1601009990</v>
      </c>
      <c r="X77" s="39">
        <f>+VLOOKUP($B77,Adatok!$A$3:$BF$81,57,FALSE)</f>
        <v>30</v>
      </c>
    </row>
    <row r="78" spans="1:24" s="32" customFormat="1" ht="41.4" x14ac:dyDescent="0.25">
      <c r="A78" s="12" t="str">
        <f>+IF(PA!A76&gt;0,PA!A76,"")</f>
        <v/>
      </c>
      <c r="B78" s="16" t="str">
        <f>+IF(PA!B76&gt;0,PA!B76,"")</f>
        <v>SEQ0082</v>
      </c>
      <c r="C78" s="17" t="str">
        <f>+VLOOKUP($B78,Adatok!$A$3:$BF$81,2,FALSE)</f>
        <v>Royal Selyemsonka - Pulyka combsonka, sajtos 100g</v>
      </c>
      <c r="D78" s="13" t="str">
        <f>+VLOOKUP($B78,Adatok!$A$3:$BF$81,3,FALSE)</f>
        <v>Formázott, hőkezelt pulyka combsonka sajttal, hozzáadott tejfehérjével, szeletelt, védőgázas csomagolásban</v>
      </c>
      <c r="E78" s="37">
        <f>+VLOOKUP($B78,Adatok!$A$3:$BF$81,38,FALSE)</f>
        <v>100</v>
      </c>
      <c r="F78" s="37">
        <f>+VLOOKUP($B78,Adatok!$A$3:$BF$81,39,FALSE)</f>
        <v>109</v>
      </c>
      <c r="G78" s="17" t="str">
        <f>+VLOOKUP($B78,Adatok!$A$3:$BF$81,40,FALSE)</f>
        <v>5995663942888</v>
      </c>
      <c r="H78" s="36" t="str">
        <f>+VLOOKUP($B78,Adatok!$A$3:$BF$81,41,FALSE)</f>
        <v>120*15*180</v>
      </c>
      <c r="I78" s="36">
        <f>+VLOOKUP($B78,Adatok!$A$3:$BF$81,42,FALSE)</f>
        <v>1.1000000000000001</v>
      </c>
      <c r="J78" s="36">
        <f>+VLOOKUP($B78,Adatok!$A$3:$BF$81,43,FALSE)</f>
        <v>1.2989999999999999</v>
      </c>
      <c r="K78" s="17" t="str">
        <f>+VLOOKUP($B78,Adatok!$A$3:$BF$81,44,FALSE)</f>
        <v>5995663947838</v>
      </c>
      <c r="L78" s="17" t="str">
        <f>+VLOOKUP($B78,Adatok!$A$3:$BF$81,45,FALSE)</f>
        <v>Kínálókarton</v>
      </c>
      <c r="M78" s="17" t="str">
        <f>+VLOOKUP($B78,Adatok!$A$3:$BF$81,46,FALSE)</f>
        <v>127*222*187</v>
      </c>
      <c r="N78" s="17">
        <f>+VLOOKUP($B78,Adatok!$A$3:$BF$81,47,FALSE)</f>
        <v>11</v>
      </c>
      <c r="O78" s="17" t="str">
        <f>+VLOOKUP($B78,Adatok!$A$3:$BF$81,48,FALSE)</f>
        <v>EU</v>
      </c>
      <c r="P78" s="17">
        <f>+VLOOKUP($B78,Adatok!$A$3:$BF$81,49,FALSE)</f>
        <v>32</v>
      </c>
      <c r="Q78" s="17">
        <f>+VLOOKUP($B78,Adatok!$A$3:$BF$81,50,FALSE)</f>
        <v>6</v>
      </c>
      <c r="R78" s="17">
        <f>+VLOOKUP($B78,Adatok!$A$3:$BF$81,51,FALSE)</f>
        <v>192</v>
      </c>
      <c r="S78" s="17">
        <f>+VLOOKUP($B78,Adatok!$A$3:$BF$81,52,FALSE)</f>
        <v>2112</v>
      </c>
      <c r="T78" s="36">
        <f>+VLOOKUP($B78,Adatok!$A$3:$BF$81,53,FALSE)</f>
        <v>211.20000000000002</v>
      </c>
      <c r="U78" s="36">
        <f>+VLOOKUP($B78,Adatok!$A$3:$BF$81,54,FALSE)</f>
        <v>272.608</v>
      </c>
      <c r="V78" s="38">
        <f>+VLOOKUP($B78,Adatok!$A$3:$BF$81,55,FALSE)</f>
        <v>1272</v>
      </c>
      <c r="W78" s="39" t="str">
        <f>+VLOOKUP($B78,Adatok!$A$3:$BF$81,56,FALSE)</f>
        <v>1601009990</v>
      </c>
      <c r="X78" s="39">
        <f>+VLOOKUP($B78,Adatok!$A$3:$BF$81,57,FALSE)</f>
        <v>30</v>
      </c>
    </row>
    <row r="79" spans="1:24" s="32" customFormat="1" ht="41.4" x14ac:dyDescent="0.25">
      <c r="A79" s="12" t="str">
        <f>+IF(PA!A77&gt;0,PA!A77,"")</f>
        <v/>
      </c>
      <c r="B79" s="16" t="str">
        <f>+IF(PA!B77&gt;0,PA!B77,"")</f>
        <v>SEQ0083</v>
      </c>
      <c r="C79" s="17" t="str">
        <f>+VLOOKUP($B79,Adatok!$A$3:$BF$81,2,FALSE)</f>
        <v>Royal Selyemsonka - Pulyka combsonka, csípős 100g</v>
      </c>
      <c r="D79" s="13" t="str">
        <f>+VLOOKUP($B79,Adatok!$A$3:$BF$81,3,FALSE)</f>
        <v>Enyhén csípős, formázott, hőkezelt pulyka combsonka kaliforniai paprikával, hozzáadott tejfehérjével, szeletelt, védőgázas csomagolásban</v>
      </c>
      <c r="E79" s="37">
        <f>+VLOOKUP($B79,Adatok!$A$3:$BF$81,38,FALSE)</f>
        <v>100</v>
      </c>
      <c r="F79" s="37">
        <f>+VLOOKUP($B79,Adatok!$A$3:$BF$81,39,FALSE)</f>
        <v>109</v>
      </c>
      <c r="G79" s="17" t="str">
        <f>+VLOOKUP($B79,Adatok!$A$3:$BF$81,40,FALSE)</f>
        <v>5995663940341</v>
      </c>
      <c r="H79" s="36" t="str">
        <f>+VLOOKUP($B79,Adatok!$A$3:$BF$81,41,FALSE)</f>
        <v>120*15*180</v>
      </c>
      <c r="I79" s="36">
        <f>+VLOOKUP($B79,Adatok!$A$3:$BF$81,42,FALSE)</f>
        <v>1.1000000000000001</v>
      </c>
      <c r="J79" s="36">
        <f>+VLOOKUP($B79,Adatok!$A$3:$BF$81,43,FALSE)</f>
        <v>1.2989999999999999</v>
      </c>
      <c r="K79" s="17" t="str">
        <f>+VLOOKUP($B79,Adatok!$A$3:$BF$81,44,FALSE)</f>
        <v>5995663947845</v>
      </c>
      <c r="L79" s="17" t="str">
        <f>+VLOOKUP($B79,Adatok!$A$3:$BF$81,45,FALSE)</f>
        <v>Kínálókarton</v>
      </c>
      <c r="M79" s="17" t="str">
        <f>+VLOOKUP($B79,Adatok!$A$3:$BF$81,46,FALSE)</f>
        <v>127*222*187</v>
      </c>
      <c r="N79" s="17">
        <f>+VLOOKUP($B79,Adatok!$A$3:$BF$81,47,FALSE)</f>
        <v>11</v>
      </c>
      <c r="O79" s="17" t="str">
        <f>+VLOOKUP($B79,Adatok!$A$3:$BF$81,48,FALSE)</f>
        <v>EU</v>
      </c>
      <c r="P79" s="17">
        <f>+VLOOKUP($B79,Adatok!$A$3:$BF$81,49,FALSE)</f>
        <v>32</v>
      </c>
      <c r="Q79" s="17">
        <f>+VLOOKUP($B79,Adatok!$A$3:$BF$81,50,FALSE)</f>
        <v>6</v>
      </c>
      <c r="R79" s="17">
        <f>+VLOOKUP($B79,Adatok!$A$3:$BF$81,51,FALSE)</f>
        <v>192</v>
      </c>
      <c r="S79" s="17">
        <f>+VLOOKUP($B79,Adatok!$A$3:$BF$81,52,FALSE)</f>
        <v>2112</v>
      </c>
      <c r="T79" s="36">
        <f>+VLOOKUP($B79,Adatok!$A$3:$BF$81,53,FALSE)</f>
        <v>211.20000000000002</v>
      </c>
      <c r="U79" s="36">
        <f>+VLOOKUP($B79,Adatok!$A$3:$BF$81,54,FALSE)</f>
        <v>272.608</v>
      </c>
      <c r="V79" s="38">
        <f>+VLOOKUP($B79,Adatok!$A$3:$BF$81,55,FALSE)</f>
        <v>1272</v>
      </c>
      <c r="W79" s="39" t="str">
        <f>+VLOOKUP($B79,Adatok!$A$3:$BF$81,56,FALSE)</f>
        <v>1601009990</v>
      </c>
      <c r="X79" s="39">
        <f>+VLOOKUP($B79,Adatok!$A$3:$BF$81,57,FALSE)</f>
        <v>30</v>
      </c>
    </row>
    <row r="80" spans="1:24" s="32" customFormat="1" ht="41.4" x14ac:dyDescent="0.25">
      <c r="A80" s="12" t="str">
        <f>+IF(PA!A78&gt;0,PA!A78,"")</f>
        <v/>
      </c>
      <c r="B80" s="16" t="str">
        <f>+IF(PA!B78&gt;0,PA!B78,"")</f>
        <v>SEQ0084</v>
      </c>
      <c r="C80" s="17" t="str">
        <f>+VLOOKUP($B80,Adatok!$A$3:$BF$81,2,FALSE)</f>
        <v>Royal Selyemsonka - Pulyka combsonka, füst ízesítésű 100g</v>
      </c>
      <c r="D80" s="13" t="str">
        <f>+VLOOKUP($B80,Adatok!$A$3:$BF$81,3,FALSE)</f>
        <v>Füst ízesítésű, formázott, hőkezelt pulyka combsonka hozzáadott tejfehérjével, szeletelt, védőgázas csomagolásban</v>
      </c>
      <c r="E80" s="37">
        <f>+VLOOKUP($B80,Adatok!$A$3:$BF$81,38,FALSE)</f>
        <v>100</v>
      </c>
      <c r="F80" s="37">
        <f>+VLOOKUP($B80,Adatok!$A$3:$BF$81,39,FALSE)</f>
        <v>109</v>
      </c>
      <c r="G80" s="17" t="str">
        <f>+VLOOKUP($B80,Adatok!$A$3:$BF$81,40,FALSE)</f>
        <v>5995663950890</v>
      </c>
      <c r="H80" s="36" t="str">
        <f>+VLOOKUP($B80,Adatok!$A$3:$BF$81,41,FALSE)</f>
        <v>120*15*180</v>
      </c>
      <c r="I80" s="36">
        <f>+VLOOKUP($B80,Adatok!$A$3:$BF$81,42,FALSE)</f>
        <v>1.1000000000000001</v>
      </c>
      <c r="J80" s="36">
        <f>+VLOOKUP($B80,Adatok!$A$3:$BF$81,43,FALSE)</f>
        <v>1.2989999999999999</v>
      </c>
      <c r="K80" s="17" t="str">
        <f>+VLOOKUP($B80,Adatok!$A$3:$BF$81,44,FALSE)</f>
        <v>5995663950906</v>
      </c>
      <c r="L80" s="17" t="str">
        <f>+VLOOKUP($B80,Adatok!$A$3:$BF$81,45,FALSE)</f>
        <v>Kínálókarton</v>
      </c>
      <c r="M80" s="17" t="str">
        <f>+VLOOKUP($B80,Adatok!$A$3:$BF$81,46,FALSE)</f>
        <v>127*222*187</v>
      </c>
      <c r="N80" s="17">
        <f>+VLOOKUP($B80,Adatok!$A$3:$BF$81,47,FALSE)</f>
        <v>11</v>
      </c>
      <c r="O80" s="17" t="str">
        <f>+VLOOKUP($B80,Adatok!$A$3:$BF$81,48,FALSE)</f>
        <v>EU</v>
      </c>
      <c r="P80" s="17">
        <f>+VLOOKUP($B80,Adatok!$A$3:$BF$81,49,FALSE)</f>
        <v>32</v>
      </c>
      <c r="Q80" s="17">
        <f>+VLOOKUP($B80,Adatok!$A$3:$BF$81,50,FALSE)</f>
        <v>6</v>
      </c>
      <c r="R80" s="17">
        <f>+VLOOKUP($B80,Adatok!$A$3:$BF$81,51,FALSE)</f>
        <v>192</v>
      </c>
      <c r="S80" s="17">
        <f>+VLOOKUP($B80,Adatok!$A$3:$BF$81,52,FALSE)</f>
        <v>2112</v>
      </c>
      <c r="T80" s="36">
        <f>+VLOOKUP($B80,Adatok!$A$3:$BF$81,53,FALSE)</f>
        <v>211.20000000000002</v>
      </c>
      <c r="U80" s="36">
        <f>+VLOOKUP($B80,Adatok!$A$3:$BF$81,54,FALSE)</f>
        <v>272.608</v>
      </c>
      <c r="V80" s="38">
        <f>+VLOOKUP($B80,Adatok!$A$3:$BF$81,55,FALSE)</f>
        <v>1272</v>
      </c>
      <c r="W80" s="39" t="str">
        <f>+VLOOKUP($B80,Adatok!$A$3:$BF$81,56,FALSE)</f>
        <v>1601009990</v>
      </c>
      <c r="X80" s="39">
        <f>+VLOOKUP($B80,Adatok!$A$3:$BF$81,57,FALSE)</f>
        <v>30</v>
      </c>
    </row>
    <row r="81" spans="1:24" s="32" customFormat="1" ht="27.6" x14ac:dyDescent="0.25">
      <c r="A81" s="12" t="str">
        <f>+IF(PA!A79&gt;0,PA!A79,"")</f>
        <v/>
      </c>
      <c r="B81" s="16" t="str">
        <f>+IF(PA!B79&gt;0,PA!B79,"")</f>
        <v>SEU0006</v>
      </c>
      <c r="C81" s="17" t="str">
        <f>+VLOOKUP($B81,Adatok!$A$3:$BF$81,2,FALSE)</f>
        <v>Royal Selyemsonka mellhúsból - Pulyka mellsonka 80g</v>
      </c>
      <c r="D81" s="13" t="str">
        <f>+VLOOKUP($B81,Adatok!$A$3:$BF$81,3,FALSE)</f>
        <v>Formázott, hőkezelt pulyka mellsonka, szeletelt, védőgázas csomagolásban</v>
      </c>
      <c r="E81" s="37">
        <f>+VLOOKUP($B81,Adatok!$A$3:$BF$81,38,FALSE)</f>
        <v>80</v>
      </c>
      <c r="F81" s="37">
        <f>+VLOOKUP($B81,Adatok!$A$3:$BF$81,39,FALSE)</f>
        <v>89</v>
      </c>
      <c r="G81" s="17" t="str">
        <f>+VLOOKUP($B81,Adatok!$A$3:$BF$81,40,FALSE)</f>
        <v>5995663967492</v>
      </c>
      <c r="H81" s="36" t="str">
        <f>+VLOOKUP($B81,Adatok!$A$3:$BF$81,41,FALSE)</f>
        <v>120*15*180</v>
      </c>
      <c r="I81" s="36">
        <f>+VLOOKUP($B81,Adatok!$A$3:$BF$81,42,FALSE)</f>
        <v>0.88</v>
      </c>
      <c r="J81" s="36">
        <f>+VLOOKUP($B81,Adatok!$A$3:$BF$81,43,FALSE)</f>
        <v>1.079</v>
      </c>
      <c r="K81" s="17" t="str">
        <f>+VLOOKUP($B81,Adatok!$A$3:$BF$81,44,FALSE)</f>
        <v>5995663967508</v>
      </c>
      <c r="L81" s="17" t="str">
        <f>+VLOOKUP($B81,Adatok!$A$3:$BF$81,45,FALSE)</f>
        <v>Kínálókarton</v>
      </c>
      <c r="M81" s="17" t="str">
        <f>+VLOOKUP($B81,Adatok!$A$3:$BF$81,46,FALSE)</f>
        <v>127*222*187</v>
      </c>
      <c r="N81" s="17">
        <f>+VLOOKUP($B81,Adatok!$A$3:$BF$81,47,FALSE)</f>
        <v>11</v>
      </c>
      <c r="O81" s="17" t="str">
        <f>+VLOOKUP($B81,Adatok!$A$3:$BF$81,48,FALSE)</f>
        <v>EU</v>
      </c>
      <c r="P81" s="17">
        <f>+VLOOKUP($B81,Adatok!$A$3:$BF$81,49,FALSE)</f>
        <v>32</v>
      </c>
      <c r="Q81" s="17">
        <f>+VLOOKUP($B81,Adatok!$A$3:$BF$81,50,FALSE)</f>
        <v>6</v>
      </c>
      <c r="R81" s="17">
        <f>+VLOOKUP($B81,Adatok!$A$3:$BF$81,51,FALSE)</f>
        <v>192</v>
      </c>
      <c r="S81" s="17">
        <f>+VLOOKUP($B81,Adatok!$A$3:$BF$81,52,FALSE)</f>
        <v>2112</v>
      </c>
      <c r="T81" s="36">
        <f>+VLOOKUP($B81,Adatok!$A$3:$BF$81,53,FALSE)</f>
        <v>168.96</v>
      </c>
      <c r="U81" s="36">
        <f>+VLOOKUP($B81,Adatok!$A$3:$BF$81,54,FALSE)</f>
        <v>230.36799999999999</v>
      </c>
      <c r="V81" s="38">
        <f>+VLOOKUP($B81,Adatok!$A$3:$BF$81,55,FALSE)</f>
        <v>1272</v>
      </c>
      <c r="W81" s="39" t="str">
        <f>+VLOOKUP($B81,Adatok!$A$3:$BF$81,56,FALSE)</f>
        <v>1601009990</v>
      </c>
      <c r="X81" s="39">
        <f>+VLOOKUP($B81,Adatok!$A$3:$BF$81,57,FALSE)</f>
        <v>30</v>
      </c>
    </row>
    <row r="82" spans="1:24" s="32" customFormat="1" ht="27.6" x14ac:dyDescent="0.25">
      <c r="A82" s="12" t="str">
        <f>+IF(PA!A80&gt;0,PA!A80,"")</f>
        <v/>
      </c>
      <c r="B82" s="16" t="str">
        <f>+IF(PA!B80&gt;0,PA!B80,"")</f>
        <v>SEU0007</v>
      </c>
      <c r="C82" s="17" t="str">
        <f>+VLOOKUP($B82,Adatok!$A$3:$BF$81,2,FALSE)</f>
        <v>Royal Selyemsonka mellhúsból - Pulyka mellsonka 160g</v>
      </c>
      <c r="D82" s="13" t="str">
        <f>+VLOOKUP($B82,Adatok!$A$3:$BF$81,3,FALSE)</f>
        <v>Formázott, hőkezelt pulyka mellsonka, szeletelt, védőgázas csomagolásban</v>
      </c>
      <c r="E82" s="37">
        <f>+VLOOKUP($B82,Adatok!$A$3:$BF$81,38,FALSE)</f>
        <v>160</v>
      </c>
      <c r="F82" s="37">
        <f>+VLOOKUP($B82,Adatok!$A$3:$BF$81,39,FALSE)</f>
        <v>172</v>
      </c>
      <c r="G82" s="17" t="str">
        <f>+VLOOKUP($B82,Adatok!$A$3:$BF$81,40,FALSE)</f>
        <v>5995663967836</v>
      </c>
      <c r="H82" s="36" t="str">
        <f>+VLOOKUP($B82,Adatok!$A$3:$BF$81,41,FALSE)</f>
        <v>120*30*180</v>
      </c>
      <c r="I82" s="36">
        <f>+VLOOKUP($B82,Adatok!$A$3:$BF$81,42,FALSE)</f>
        <v>0.96</v>
      </c>
      <c r="J82" s="36">
        <f>+VLOOKUP($B82,Adatok!$A$3:$BF$81,43,FALSE)</f>
        <v>1.109</v>
      </c>
      <c r="K82" s="17" t="str">
        <f>+VLOOKUP($B82,Adatok!$A$3:$BF$81,44,FALSE)</f>
        <v>5995663967843</v>
      </c>
      <c r="L82" s="17" t="str">
        <f>+VLOOKUP($B82,Adatok!$A$3:$BF$81,45,FALSE)</f>
        <v>Kínálókarton</v>
      </c>
      <c r="M82" s="17" t="str">
        <f>+VLOOKUP($B82,Adatok!$A$3:$BF$81,46,FALSE)</f>
        <v>127*222*187</v>
      </c>
      <c r="N82" s="17">
        <f>+VLOOKUP($B82,Adatok!$A$3:$BF$81,47,FALSE)</f>
        <v>6</v>
      </c>
      <c r="O82" s="17" t="str">
        <f>+VLOOKUP($B82,Adatok!$A$3:$BF$81,48,FALSE)</f>
        <v>EU</v>
      </c>
      <c r="P82" s="17">
        <f>+VLOOKUP($B82,Adatok!$A$3:$BF$81,49,FALSE)</f>
        <v>44</v>
      </c>
      <c r="Q82" s="17">
        <f>+VLOOKUP($B82,Adatok!$A$3:$BF$81,50,FALSE)</f>
        <v>6</v>
      </c>
      <c r="R82" s="17">
        <f>+VLOOKUP($B82,Adatok!$A$3:$BF$81,51,FALSE)</f>
        <v>264</v>
      </c>
      <c r="S82" s="17">
        <f>+VLOOKUP($B82,Adatok!$A$3:$BF$81,52,FALSE)</f>
        <v>1584</v>
      </c>
      <c r="T82" s="36">
        <f>+VLOOKUP($B82,Adatok!$A$3:$BF$81,53,FALSE)</f>
        <v>253.44</v>
      </c>
      <c r="U82" s="36">
        <f>+VLOOKUP($B82,Adatok!$A$3:$BF$81,54,FALSE)</f>
        <v>315.976</v>
      </c>
      <c r="V82" s="38">
        <f>+VLOOKUP($B82,Adatok!$A$3:$BF$81,55,FALSE)</f>
        <v>1272</v>
      </c>
      <c r="W82" s="39" t="str">
        <f>+VLOOKUP($B82,Adatok!$A$3:$BF$81,56,FALSE)</f>
        <v>1601009990</v>
      </c>
      <c r="X82" s="39">
        <f>+VLOOKUP($B82,Adatok!$A$3:$BF$81,57,FALSE)</f>
        <v>30</v>
      </c>
    </row>
    <row r="83" spans="1:24" s="32" customFormat="1" ht="41.4" x14ac:dyDescent="0.25">
      <c r="A83" s="12" t="str">
        <f>+IF(PA!A81&gt;0,PA!A81,"")</f>
        <v>Snacki &amp; Go</v>
      </c>
      <c r="B83" s="16" t="str">
        <f>+IF(PA!B81&gt;0,PA!B81,"")</f>
        <v>OAH0026</v>
      </c>
      <c r="C83" s="17" t="str">
        <f>+VLOOKUP($B83,Adatok!$A$3:$BF$81,2,FALSE)</f>
        <v>Snacki &amp; Go - füst ízesítésű 140g</v>
      </c>
      <c r="D83" s="13" t="str">
        <f>+VLOOKUP($B83,Adatok!$A$3:$BF$81,3,FALSE)</f>
        <v>Füst ízesítésű, csontokról mechanikusan lefejtett pulykahúsból készült termék, védőgázas csomagolásban</v>
      </c>
      <c r="E83" s="37">
        <f>+VLOOKUP($B83,Adatok!$A$3:$BF$81,38,FALSE)</f>
        <v>140</v>
      </c>
      <c r="F83" s="37">
        <f>+VLOOKUP($B83,Adatok!$A$3:$BF$81,39,FALSE)</f>
        <v>158</v>
      </c>
      <c r="G83" s="17" t="str">
        <f>+VLOOKUP($B83,Adatok!$A$3:$BF$81,40,FALSE)</f>
        <v>5995663969175</v>
      </c>
      <c r="H83" s="36" t="str">
        <f>+VLOOKUP($B83,Adatok!$A$3:$BF$81,41,FALSE)</f>
        <v>100*100*72</v>
      </c>
      <c r="I83" s="36">
        <f>+VLOOKUP($B83,Adatok!$A$3:$BF$81,42,FALSE)</f>
        <v>0.84</v>
      </c>
      <c r="J83" s="36">
        <f>+VLOOKUP($B83,Adatok!$A$3:$BF$81,43,FALSE)</f>
        <v>1.1160000000000001</v>
      </c>
      <c r="K83" s="17" t="str">
        <f>+VLOOKUP($B83,Adatok!$A$3:$BF$81,44,FALSE)</f>
        <v>5995663969182</v>
      </c>
      <c r="L83" s="17" t="str">
        <f>+VLOOKUP($B83,Adatok!$A$3:$BF$81,45,FALSE)</f>
        <v>Kínálókarton</v>
      </c>
      <c r="M83" s="17" t="str">
        <f>+VLOOKUP($B83,Adatok!$A$3:$BF$81,46,FALSE)</f>
        <v>206*305*95</v>
      </c>
      <c r="N83" s="17">
        <f>+VLOOKUP($B83,Adatok!$A$3:$BF$81,47,FALSE)</f>
        <v>6</v>
      </c>
      <c r="O83" s="17" t="str">
        <f>+VLOOKUP($B83,Adatok!$A$3:$BF$81,48,FALSE)</f>
        <v>EU</v>
      </c>
      <c r="P83" s="17">
        <f>+VLOOKUP($B83,Adatok!$A$3:$BF$81,49,FALSE)</f>
        <v>11</v>
      </c>
      <c r="Q83" s="17">
        <f>+VLOOKUP($B83,Adatok!$A$3:$BF$81,50,FALSE)</f>
        <v>7</v>
      </c>
      <c r="R83" s="17">
        <f>+VLOOKUP($B83,Adatok!$A$3:$BF$81,51,FALSE)</f>
        <v>77</v>
      </c>
      <c r="S83" s="17">
        <f>+VLOOKUP($B83,Adatok!$A$3:$BF$81,52,FALSE)</f>
        <v>462</v>
      </c>
      <c r="T83" s="36">
        <f>+VLOOKUP($B83,Adatok!$A$3:$BF$81,53,FALSE)</f>
        <v>64.679999999999993</v>
      </c>
      <c r="U83" s="36">
        <f>+VLOOKUP($B83,Adatok!$A$3:$BF$81,54,FALSE)</f>
        <v>109.13200000000001</v>
      </c>
      <c r="V83" s="38">
        <f>+VLOOKUP($B83,Adatok!$A$3:$BF$81,55,FALSE)</f>
        <v>815</v>
      </c>
      <c r="W83" s="39" t="str">
        <f>+VLOOKUP($B83,Adatok!$A$3:$BF$81,56,FALSE)</f>
        <v>16010099</v>
      </c>
      <c r="X83" s="39">
        <f>+VLOOKUP($B83,Adatok!$A$3:$BF$81,57,FALSE)</f>
        <v>30</v>
      </c>
    </row>
    <row r="84" spans="1:24" s="32" customFormat="1" ht="41.4" x14ac:dyDescent="0.25">
      <c r="A84" s="12" t="str">
        <f>+IF(PA!A82&gt;0,PA!A82,"")</f>
        <v/>
      </c>
      <c r="B84" s="16" t="str">
        <f>+IF(PA!B82&gt;0,PA!B82,"")</f>
        <v>OAH0103</v>
      </c>
      <c r="C84" s="17" t="str">
        <f>+VLOOKUP($B84,Adatok!$A$3:$BF$81,2,FALSE)</f>
        <v>Snacki &amp; Go - füst ízesítésű, sajtos 140g</v>
      </c>
      <c r="D84" s="13" t="str">
        <f>+VLOOKUP($B84,Adatok!$A$3:$BF$81,3,FALSE)</f>
        <v>Füst ízesítésű, csontokról mechanikusan lefejtett pulykahúsból készült termék sajttal, védőgázas csomagolásban</v>
      </c>
      <c r="E84" s="37">
        <f>+VLOOKUP($B84,Adatok!$A$3:$BF$81,38,FALSE)</f>
        <v>140</v>
      </c>
      <c r="F84" s="37">
        <f>+VLOOKUP($B84,Adatok!$A$3:$BF$81,39,FALSE)</f>
        <v>158</v>
      </c>
      <c r="G84" s="17" t="str">
        <f>+VLOOKUP($B84,Adatok!$A$3:$BF$81,40,FALSE)</f>
        <v>5995663969199</v>
      </c>
      <c r="H84" s="36" t="str">
        <f>+VLOOKUP($B84,Adatok!$A$3:$BF$81,41,FALSE)</f>
        <v>100*100*72</v>
      </c>
      <c r="I84" s="36">
        <f>+VLOOKUP($B84,Adatok!$A$3:$BF$81,42,FALSE)</f>
        <v>0.84</v>
      </c>
      <c r="J84" s="36">
        <f>+VLOOKUP($B84,Adatok!$A$3:$BF$81,43,FALSE)</f>
        <v>1.1160000000000001</v>
      </c>
      <c r="K84" s="17" t="str">
        <f>+VLOOKUP($B84,Adatok!$A$3:$BF$81,44,FALSE)</f>
        <v>5995663969205</v>
      </c>
      <c r="L84" s="17" t="str">
        <f>+VLOOKUP($B84,Adatok!$A$3:$BF$81,45,FALSE)</f>
        <v>Kínálókarton</v>
      </c>
      <c r="M84" s="17" t="str">
        <f>+VLOOKUP($B84,Adatok!$A$3:$BF$81,46,FALSE)</f>
        <v>206*305*95</v>
      </c>
      <c r="N84" s="17">
        <f>+VLOOKUP($B84,Adatok!$A$3:$BF$81,47,FALSE)</f>
        <v>6</v>
      </c>
      <c r="O84" s="17" t="str">
        <f>+VLOOKUP($B84,Adatok!$A$3:$BF$81,48,FALSE)</f>
        <v>EU</v>
      </c>
      <c r="P84" s="17">
        <f>+VLOOKUP($B84,Adatok!$A$3:$BF$81,49,FALSE)</f>
        <v>11</v>
      </c>
      <c r="Q84" s="17">
        <f>+VLOOKUP($B84,Adatok!$A$3:$BF$81,50,FALSE)</f>
        <v>7</v>
      </c>
      <c r="R84" s="17">
        <f>+VLOOKUP($B84,Adatok!$A$3:$BF$81,51,FALSE)</f>
        <v>77</v>
      </c>
      <c r="S84" s="17">
        <f>+VLOOKUP($B84,Adatok!$A$3:$BF$81,52,FALSE)</f>
        <v>462</v>
      </c>
      <c r="T84" s="36">
        <f>+VLOOKUP($B84,Adatok!$A$3:$BF$81,53,FALSE)</f>
        <v>64.679999999999993</v>
      </c>
      <c r="U84" s="36">
        <f>+VLOOKUP($B84,Adatok!$A$3:$BF$81,54,FALSE)</f>
        <v>109.13200000000001</v>
      </c>
      <c r="V84" s="38">
        <f>+VLOOKUP($B84,Adatok!$A$3:$BF$81,55,FALSE)</f>
        <v>815</v>
      </c>
      <c r="W84" s="39" t="str">
        <f>+VLOOKUP($B84,Adatok!$A$3:$BF$81,56,FALSE)</f>
        <v>1601009990</v>
      </c>
      <c r="X84" s="39">
        <f>+VLOOKUP($B84,Adatok!$A$3:$BF$81,57,FALSE)</f>
        <v>30</v>
      </c>
    </row>
    <row r="85" spans="1:24" s="32" customFormat="1" ht="27.6" x14ac:dyDescent="0.25">
      <c r="A85" s="12"/>
      <c r="B85" s="16" t="str">
        <f>+IF(PA!B83&gt;0,PA!B83,"")</f>
        <v>UXJ0001</v>
      </c>
      <c r="C85" s="17" t="str">
        <f>+VLOOKUP($B85,Adatok!$A$3:$BF$81,2,FALSE)</f>
        <v>Snacki &amp; Go - Húsgolyó 125g</v>
      </c>
      <c r="D85" s="13" t="str">
        <f>+VLOOKUP($B85,Adatok!$A$3:$BF$81,3,FALSE)</f>
        <v>Készresütött pulyka húsgolyó, védőgázas csomagolásban (ajándék szósszal)</v>
      </c>
      <c r="E85" s="37">
        <f>+VLOOKUP($B85,Adatok!$A$3:$BF$81,38,FALSE)</f>
        <v>125</v>
      </c>
      <c r="F85" s="37">
        <f>+VLOOKUP($B85,Adatok!$A$3:$BF$81,39,FALSE)</f>
        <v>142.05000000000001</v>
      </c>
      <c r="G85" s="17" t="str">
        <f>+VLOOKUP($B85,Adatok!$A$3:$BF$81,40,FALSE)</f>
        <v>5995663969274</v>
      </c>
      <c r="H85" s="36" t="str">
        <f>+VLOOKUP($B85,Adatok!$A$3:$BF$81,41,FALSE)</f>
        <v>100*100*82</v>
      </c>
      <c r="I85" s="36">
        <f>+VLOOKUP($B85,Adatok!$A$3:$BF$81,42,FALSE)</f>
        <v>0.75</v>
      </c>
      <c r="J85" s="36">
        <f>+VLOOKUP($B85,Adatok!$A$3:$BF$81,43,FALSE)</f>
        <v>1.02</v>
      </c>
      <c r="K85" s="17" t="str">
        <f>+VLOOKUP($B85,Adatok!$A$3:$BF$81,44,FALSE)</f>
        <v>5995663969281</v>
      </c>
      <c r="L85" s="17" t="str">
        <f>+VLOOKUP($B85,Adatok!$A$3:$BF$81,45,FALSE)</f>
        <v>Kínálókarton</v>
      </c>
      <c r="M85" s="17" t="str">
        <f>+VLOOKUP($B85,Adatok!$A$3:$BF$81,46,FALSE)</f>
        <v>206*305*95</v>
      </c>
      <c r="N85" s="17">
        <f>+VLOOKUP($B85,Adatok!$A$3:$BF$81,47,FALSE)</f>
        <v>6</v>
      </c>
      <c r="O85" s="17" t="str">
        <f>+VLOOKUP($B85,Adatok!$A$3:$BF$81,48,FALSE)</f>
        <v>EU</v>
      </c>
      <c r="P85" s="17">
        <f>+VLOOKUP($B85,Adatok!$A$3:$BF$81,49,FALSE)</f>
        <v>11</v>
      </c>
      <c r="Q85" s="17">
        <f>+VLOOKUP($B85,Adatok!$A$3:$BF$81,50,FALSE)</f>
        <v>10</v>
      </c>
      <c r="R85" s="17">
        <f>+VLOOKUP($B85,Adatok!$A$3:$BF$81,51,FALSE)</f>
        <v>110</v>
      </c>
      <c r="S85" s="17">
        <f>+VLOOKUP($B85,Adatok!$A$3:$BF$81,52,FALSE)</f>
        <v>660</v>
      </c>
      <c r="T85" s="36">
        <f>+VLOOKUP($B85,Adatok!$A$3:$BF$81,53,FALSE)</f>
        <v>82.5</v>
      </c>
      <c r="U85" s="36">
        <f>+VLOOKUP($B85,Adatok!$A$3:$BF$81,54,FALSE)</f>
        <v>135.4</v>
      </c>
      <c r="V85" s="38">
        <f>+VLOOKUP($B85,Adatok!$A$3:$BF$81,55,FALSE)</f>
        <v>1100</v>
      </c>
      <c r="W85" s="39" t="str">
        <f>+VLOOKUP($B85,Adatok!$A$3:$BF$81,56,FALSE)</f>
        <v>16023119</v>
      </c>
      <c r="X85" s="39">
        <f>+VLOOKUP($B85,Adatok!$A$3:$BF$81,57,FALSE)</f>
        <v>45</v>
      </c>
    </row>
    <row r="87" spans="1:24" x14ac:dyDescent="0.25">
      <c r="B87" s="11" t="s">
        <v>627</v>
      </c>
    </row>
  </sheetData>
  <sheetProtection password="D9B3" sheet="1" objects="1" scenarios="1" formatColumns="0" formatRows="0" autoFilter="0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U87"/>
  <sheetViews>
    <sheetView showGridLines="0" showRowColHeader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8" x14ac:dyDescent="0.25"/>
  <cols>
    <col min="1" max="1" width="20.6640625" style="9" customWidth="1"/>
    <col min="2" max="2" width="20.6640625" style="11" customWidth="1"/>
    <col min="3" max="3" width="50" style="64" customWidth="1"/>
    <col min="4" max="4" width="63.44140625" style="10" customWidth="1"/>
    <col min="5" max="5" width="6.44140625" style="8" bestFit="1" customWidth="1"/>
    <col min="6" max="6" width="5.109375" style="8" bestFit="1" customWidth="1"/>
    <col min="7" max="7" width="12" style="8" bestFit="1" customWidth="1"/>
    <col min="8" max="9" width="5.109375" style="8" bestFit="1" customWidth="1"/>
    <col min="10" max="11" width="12" style="8" bestFit="1" customWidth="1"/>
    <col min="12" max="12" width="5.109375" style="8" bestFit="1" customWidth="1"/>
    <col min="13" max="13" width="5.88671875" style="8" bestFit="1" customWidth="1"/>
    <col min="14" max="14" width="7" style="8" bestFit="1" customWidth="1"/>
    <col min="15" max="15" width="5.109375" style="8" bestFit="1" customWidth="1"/>
    <col min="16" max="16" width="11.5546875" style="8" customWidth="1"/>
    <col min="17" max="18" width="5.109375" style="8" bestFit="1" customWidth="1"/>
    <col min="19" max="21" width="15" style="8" customWidth="1"/>
  </cols>
  <sheetData>
    <row r="1" spans="1:21" s="44" customFormat="1" x14ac:dyDescent="0.25">
      <c r="A1" s="66" t="s">
        <v>91</v>
      </c>
      <c r="B1" s="40"/>
      <c r="C1" s="45"/>
      <c r="D1" s="4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44" customFormat="1" x14ac:dyDescent="0.25">
      <c r="A2" s="42"/>
      <c r="B2" s="40"/>
      <c r="C2" s="45"/>
      <c r="D2" s="41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44" customFormat="1" x14ac:dyDescent="0.25">
      <c r="A3" s="42"/>
      <c r="B3" s="40"/>
      <c r="C3" s="45"/>
      <c r="D3" s="41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s="44" customFormat="1" x14ac:dyDescent="0.25">
      <c r="A4" s="42"/>
      <c r="B4" s="40"/>
      <c r="C4" s="45"/>
      <c r="D4" s="41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44" customFormat="1" ht="39.75" customHeight="1" thickBot="1" x14ac:dyDescent="0.3">
      <c r="A5" s="42"/>
      <c r="B5" s="40"/>
      <c r="C5" s="45"/>
      <c r="D5" s="41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s="25" customFormat="1" ht="149.25" customHeight="1" thickTop="1" x14ac:dyDescent="0.25">
      <c r="A6" s="12"/>
      <c r="B6" s="13" t="str">
        <f>+Adatok!A2</f>
        <v>SÁGA-kód    (Szállítói cikkszám)</v>
      </c>
      <c r="C6" s="14" t="str">
        <f>+Adatok!B2</f>
        <v>Marketing megnevezés</v>
      </c>
      <c r="D6" s="13" t="str">
        <f>+Adatok!C2</f>
        <v>Termék megnevezés</v>
      </c>
      <c r="E6" s="14" t="str">
        <f>+Adatok!H2</f>
        <v>Glutén</v>
      </c>
      <c r="F6" s="21" t="str">
        <f>+Adatok!I2</f>
        <v>Rákfélék</v>
      </c>
      <c r="G6" s="14" t="str">
        <f>+Adatok!J2</f>
        <v>Tojás</v>
      </c>
      <c r="H6" s="21" t="str">
        <f>+Adatok!K2</f>
        <v>Hal</v>
      </c>
      <c r="I6" s="21" t="str">
        <f>+Adatok!L2</f>
        <v>Földimogyoró</v>
      </c>
      <c r="J6" s="14" t="str">
        <f>+Adatok!M2</f>
        <v>Szójabab</v>
      </c>
      <c r="K6" s="14" t="str">
        <f>+Adatok!N2</f>
        <v>Tej</v>
      </c>
      <c r="L6" s="21" t="str">
        <f>+Adatok!O2</f>
        <v>Diófélék</v>
      </c>
      <c r="M6" s="14" t="str">
        <f>+Adatok!P2</f>
        <v>Zeller</v>
      </c>
      <c r="N6" s="14" t="str">
        <f>+Adatok!Q2</f>
        <v>Mustár</v>
      </c>
      <c r="O6" s="21" t="str">
        <f>+Adatok!R2</f>
        <v>Szezámmag</v>
      </c>
      <c r="P6" s="21" t="str">
        <f>+Adatok!S2</f>
        <v>Kén-dioxid és az SO2-ben kifejezett szulfitok</v>
      </c>
      <c r="Q6" s="21" t="str">
        <f>+Adatok!T2</f>
        <v>Csillagfürt</v>
      </c>
      <c r="R6" s="22" t="str">
        <f>+Adatok!U2</f>
        <v>Puhatestűek</v>
      </c>
      <c r="S6" s="23" t="str">
        <f>+Adatok!V2</f>
        <v>Gluténmentes</v>
      </c>
      <c r="T6" s="51" t="str">
        <f>+Adatok!W2</f>
        <v>Laktózmentes</v>
      </c>
      <c r="U6" s="24" t="str">
        <f>+Adatok!X2</f>
        <v>Szójamentes</v>
      </c>
    </row>
    <row r="7" spans="1:21" s="25" customFormat="1" ht="27.6" x14ac:dyDescent="0.25">
      <c r="A7" s="12" t="str">
        <f>+IF(PA!A5&gt;0,PA!A5,"")</f>
        <v>Falni Jó!</v>
      </c>
      <c r="B7" s="16" t="str">
        <f>+IF(PA!B5&gt;0,PA!B5,"")</f>
        <v>OAP0016</v>
      </c>
      <c r="C7" s="17" t="str">
        <f>+VLOOKUP($B7,Adatok!$A$3:$BF$81,2,FALSE)</f>
        <v>FalniJó! - Hot Dog füst ízesítésű 140g</v>
      </c>
      <c r="D7" s="13" t="str">
        <f>+VLOOKUP($B7,Adatok!$A$3:$BF$81,3,FALSE)</f>
        <v>Főtt, füst ízesítésű, csontokról mechanikusan lefejtett baromfihúsból készült termék</v>
      </c>
      <c r="E7" s="26" t="str">
        <f>+VLOOKUP($B7,Adatok!$A$3:$BF$81,8,FALSE)</f>
        <v>Nem</v>
      </c>
      <c r="F7" s="26" t="str">
        <f>+VLOOKUP($B7,Adatok!$A$3:$BF$81,9,FALSE)</f>
        <v>Nem</v>
      </c>
      <c r="G7" s="26" t="str">
        <f>+VLOOKUP($B7,Adatok!$A$3:$BF$81,10,FALSE)</f>
        <v>Nem</v>
      </c>
      <c r="H7" s="26" t="str">
        <f>+VLOOKUP($B7,Adatok!$A$3:$BF$81,11,FALSE)</f>
        <v>Nem</v>
      </c>
      <c r="I7" s="26" t="str">
        <f>+VLOOKUP($B7,Adatok!$A$3:$BF$81,12,FALSE)</f>
        <v>Nem</v>
      </c>
      <c r="J7" s="26" t="str">
        <f>+VLOOKUP($B7,Adatok!$A$3:$BF$81,13,FALSE)</f>
        <v>Nem</v>
      </c>
      <c r="K7" s="26" t="str">
        <f>+VLOOKUP($B7,Adatok!$A$3:$BF$81,14,FALSE)</f>
        <v>Nem</v>
      </c>
      <c r="L7" s="26" t="str">
        <f>+VLOOKUP($B7,Adatok!$A$3:$BF$81,15,FALSE)</f>
        <v>Nem</v>
      </c>
      <c r="M7" s="26" t="str">
        <f>+VLOOKUP($B7,Adatok!$A$3:$BF$81,16,FALSE)</f>
        <v>Nem</v>
      </c>
      <c r="N7" s="26" t="str">
        <f>+VLOOKUP($B7,Adatok!$A$3:$BF$81,17,FALSE)</f>
        <v>Nem</v>
      </c>
      <c r="O7" s="26" t="str">
        <f>+VLOOKUP($B7,Adatok!$A$3:$BF$81,18,FALSE)</f>
        <v>Nem</v>
      </c>
      <c r="P7" s="26" t="str">
        <f>+VLOOKUP($B7,Adatok!$A$3:$BF$81,19,FALSE)</f>
        <v>Nem</v>
      </c>
      <c r="Q7" s="26" t="str">
        <f>+VLOOKUP($B7,Adatok!$A$3:$BF$81,20,FALSE)</f>
        <v>Nem</v>
      </c>
      <c r="R7" s="27" t="str">
        <f>+VLOOKUP($B7,Adatok!$A$3:$BF$81,21,FALSE)</f>
        <v>Nem</v>
      </c>
      <c r="S7" s="28" t="str">
        <f>+VLOOKUP($B7,Adatok!$A$3:$BF$81,22,FALSE)</f>
        <v>Igen</v>
      </c>
      <c r="T7" s="27" t="str">
        <f>+VLOOKUP($B7,Adatok!$A$3:$BF$81,23,FALSE)</f>
        <v>Igen</v>
      </c>
      <c r="U7" s="29" t="str">
        <f>+VLOOKUP($B7,Adatok!$A$3:$BF$81,23,FALSE)</f>
        <v>Igen</v>
      </c>
    </row>
    <row r="8" spans="1:21" s="25" customFormat="1" ht="27.6" x14ac:dyDescent="0.25">
      <c r="A8" s="12" t="str">
        <f>+IF(PA!A6&gt;0,PA!A6,"")</f>
        <v/>
      </c>
      <c r="B8" s="16" t="str">
        <f>+IF(PA!B6&gt;0,PA!B6,"")</f>
        <v>OAP0017</v>
      </c>
      <c r="C8" s="17" t="str">
        <f>+VLOOKUP($B8,Adatok!$A$3:$BF$81,2,FALSE)</f>
        <v>FalniJó! - Hot Dog füst ízesítésű 350g</v>
      </c>
      <c r="D8" s="13" t="str">
        <f>+VLOOKUP($B8,Adatok!$A$3:$BF$81,3,FALSE)</f>
        <v>Főtt, füst ízesítésű, csontokról mechanikusan lefejtett baromfihúsból készült termék</v>
      </c>
      <c r="E8" s="26" t="str">
        <f>+VLOOKUP($B8,Adatok!$A$3:$BF$81,8,FALSE)</f>
        <v>Nem</v>
      </c>
      <c r="F8" s="26" t="str">
        <f>+VLOOKUP($B8,Adatok!$A$3:$BF$81,9,FALSE)</f>
        <v>Nem</v>
      </c>
      <c r="G8" s="26" t="str">
        <f>+VLOOKUP($B8,Adatok!$A$3:$BF$81,10,FALSE)</f>
        <v>Nem</v>
      </c>
      <c r="H8" s="26" t="str">
        <f>+VLOOKUP($B8,Adatok!$A$3:$BF$81,11,FALSE)</f>
        <v>Nem</v>
      </c>
      <c r="I8" s="26" t="str">
        <f>+VLOOKUP($B8,Adatok!$A$3:$BF$81,12,FALSE)</f>
        <v>Nem</v>
      </c>
      <c r="J8" s="26" t="str">
        <f>+VLOOKUP($B8,Adatok!$A$3:$BF$81,13,FALSE)</f>
        <v>Nem</v>
      </c>
      <c r="K8" s="26" t="str">
        <f>+VLOOKUP($B8,Adatok!$A$3:$BF$81,14,FALSE)</f>
        <v>Nem</v>
      </c>
      <c r="L8" s="26" t="str">
        <f>+VLOOKUP($B8,Adatok!$A$3:$BF$81,15,FALSE)</f>
        <v>Nem</v>
      </c>
      <c r="M8" s="26" t="str">
        <f>+VLOOKUP($B8,Adatok!$A$3:$BF$81,16,FALSE)</f>
        <v>Nem</v>
      </c>
      <c r="N8" s="26" t="str">
        <f>+VLOOKUP($B8,Adatok!$A$3:$BF$81,17,FALSE)</f>
        <v>Nem</v>
      </c>
      <c r="O8" s="26" t="str">
        <f>+VLOOKUP($B8,Adatok!$A$3:$BF$81,18,FALSE)</f>
        <v>Nem</v>
      </c>
      <c r="P8" s="26" t="str">
        <f>+VLOOKUP($B8,Adatok!$A$3:$BF$81,19,FALSE)</f>
        <v>Nem</v>
      </c>
      <c r="Q8" s="26" t="str">
        <f>+VLOOKUP($B8,Adatok!$A$3:$BF$81,20,FALSE)</f>
        <v>Nem</v>
      </c>
      <c r="R8" s="27" t="str">
        <f>+VLOOKUP($B8,Adatok!$A$3:$BF$81,21,FALSE)</f>
        <v>Nem</v>
      </c>
      <c r="S8" s="28" t="str">
        <f>+VLOOKUP($B8,Adatok!$A$3:$BF$81,22,FALSE)</f>
        <v>Igen</v>
      </c>
      <c r="T8" s="27" t="str">
        <f>+VLOOKUP($B8,Adatok!$A$3:$BF$81,23,FALSE)</f>
        <v>Igen</v>
      </c>
      <c r="U8" s="29" t="str">
        <f>+VLOOKUP($B8,Adatok!$A$3:$BF$81,23,FALSE)</f>
        <v>Igen</v>
      </c>
    </row>
    <row r="9" spans="1:21" s="25" customFormat="1" ht="27.6" x14ac:dyDescent="0.25">
      <c r="A9" s="12" t="str">
        <f>+IF(PA!A7&gt;0,PA!A7,"")</f>
        <v/>
      </c>
      <c r="B9" s="16" t="str">
        <f>+IF(PA!B7&gt;0,PA!B7,"")</f>
        <v>OAP0018</v>
      </c>
      <c r="C9" s="17" t="str">
        <f>+VLOOKUP($B9,Adatok!$A$3:$BF$81,2,FALSE)</f>
        <v>FalniJó! - Hot Dog füst ízesítésű 280g</v>
      </c>
      <c r="D9" s="13" t="str">
        <f>+VLOOKUP($B9,Adatok!$A$3:$BF$81,3,FALSE)</f>
        <v>Főtt, füst ízesítésű, csontokról mechanikusan lefejtett baromfihúsból készült termék</v>
      </c>
      <c r="E9" s="26" t="str">
        <f>+VLOOKUP($B9,Adatok!$A$3:$BF$81,8,FALSE)</f>
        <v>Nem</v>
      </c>
      <c r="F9" s="26" t="str">
        <f>+VLOOKUP($B9,Adatok!$A$3:$BF$81,9,FALSE)</f>
        <v>Nem</v>
      </c>
      <c r="G9" s="26" t="str">
        <f>+VLOOKUP($B9,Adatok!$A$3:$BF$81,10,FALSE)</f>
        <v>Nem</v>
      </c>
      <c r="H9" s="26" t="str">
        <f>+VLOOKUP($B9,Adatok!$A$3:$BF$81,11,FALSE)</f>
        <v>Nem</v>
      </c>
      <c r="I9" s="26" t="str">
        <f>+VLOOKUP($B9,Adatok!$A$3:$BF$81,12,FALSE)</f>
        <v>Nem</v>
      </c>
      <c r="J9" s="26" t="str">
        <f>+VLOOKUP($B9,Adatok!$A$3:$BF$81,13,FALSE)</f>
        <v>Nem</v>
      </c>
      <c r="K9" s="26" t="str">
        <f>+VLOOKUP($B9,Adatok!$A$3:$BF$81,14,FALSE)</f>
        <v>Nem</v>
      </c>
      <c r="L9" s="26" t="str">
        <f>+VLOOKUP($B9,Adatok!$A$3:$BF$81,15,FALSE)</f>
        <v>Nem</v>
      </c>
      <c r="M9" s="26" t="str">
        <f>+VLOOKUP($B9,Adatok!$A$3:$BF$81,16,FALSE)</f>
        <v>Nem</v>
      </c>
      <c r="N9" s="26" t="str">
        <f>+VLOOKUP($B9,Adatok!$A$3:$BF$81,17,FALSE)</f>
        <v>Nem</v>
      </c>
      <c r="O9" s="26" t="str">
        <f>+VLOOKUP($B9,Adatok!$A$3:$BF$81,18,FALSE)</f>
        <v>Nem</v>
      </c>
      <c r="P9" s="26" t="str">
        <f>+VLOOKUP($B9,Adatok!$A$3:$BF$81,19,FALSE)</f>
        <v>Nem</v>
      </c>
      <c r="Q9" s="26" t="str">
        <f>+VLOOKUP($B9,Adatok!$A$3:$BF$81,20,FALSE)</f>
        <v>Nem</v>
      </c>
      <c r="R9" s="27" t="str">
        <f>+VLOOKUP($B9,Adatok!$A$3:$BF$81,21,FALSE)</f>
        <v>Nem</v>
      </c>
      <c r="S9" s="28" t="str">
        <f>+VLOOKUP($B9,Adatok!$A$3:$BF$81,22,FALSE)</f>
        <v>Igen</v>
      </c>
      <c r="T9" s="27" t="str">
        <f>+VLOOKUP($B9,Adatok!$A$3:$BF$81,23,FALSE)</f>
        <v>Igen</v>
      </c>
      <c r="U9" s="29" t="str">
        <f>+VLOOKUP($B9,Adatok!$A$3:$BF$81,23,FALSE)</f>
        <v>Igen</v>
      </c>
    </row>
    <row r="10" spans="1:21" s="25" customFormat="1" ht="27.6" x14ac:dyDescent="0.25">
      <c r="A10" s="12" t="str">
        <f>+IF(PA!A8&gt;0,PA!A8,"")</f>
        <v/>
      </c>
      <c r="B10" s="16" t="str">
        <f>+IF(PA!B8&gt;0,PA!B8,"")</f>
        <v>OAP0019</v>
      </c>
      <c r="C10" s="17" t="str">
        <f>+VLOOKUP($B10,Adatok!$A$3:$BF$81,2,FALSE)</f>
        <v>FalniJó! - Hot Dog füst ízesítésű 700g</v>
      </c>
      <c r="D10" s="13" t="str">
        <f>+VLOOKUP($B10,Adatok!$A$3:$BF$81,3,FALSE)</f>
        <v>Főtt, füst ízesítésű, csontokról mechanikusan lefejtett baromfihúsból készült termék</v>
      </c>
      <c r="E10" s="26" t="str">
        <f>+VLOOKUP($B10,Adatok!$A$3:$BF$81,8,FALSE)</f>
        <v>Nem</v>
      </c>
      <c r="F10" s="26" t="str">
        <f>+VLOOKUP($B10,Adatok!$A$3:$BF$81,9,FALSE)</f>
        <v>Nem</v>
      </c>
      <c r="G10" s="26" t="str">
        <f>+VLOOKUP($B10,Adatok!$A$3:$BF$81,10,FALSE)</f>
        <v>Nem</v>
      </c>
      <c r="H10" s="26" t="str">
        <f>+VLOOKUP($B10,Adatok!$A$3:$BF$81,11,FALSE)</f>
        <v>Nem</v>
      </c>
      <c r="I10" s="26" t="str">
        <f>+VLOOKUP($B10,Adatok!$A$3:$BF$81,12,FALSE)</f>
        <v>Nem</v>
      </c>
      <c r="J10" s="26" t="str">
        <f>+VLOOKUP($B10,Adatok!$A$3:$BF$81,13,FALSE)</f>
        <v>Nem</v>
      </c>
      <c r="K10" s="26" t="str">
        <f>+VLOOKUP($B10,Adatok!$A$3:$BF$81,14,FALSE)</f>
        <v>Nem</v>
      </c>
      <c r="L10" s="26" t="str">
        <f>+VLOOKUP($B10,Adatok!$A$3:$BF$81,15,FALSE)</f>
        <v>Nem</v>
      </c>
      <c r="M10" s="26" t="str">
        <f>+VLOOKUP($B10,Adatok!$A$3:$BF$81,16,FALSE)</f>
        <v>Nem</v>
      </c>
      <c r="N10" s="26" t="str">
        <f>+VLOOKUP($B10,Adatok!$A$3:$BF$81,17,FALSE)</f>
        <v>Nem</v>
      </c>
      <c r="O10" s="26" t="str">
        <f>+VLOOKUP($B10,Adatok!$A$3:$BF$81,18,FALSE)</f>
        <v>Nem</v>
      </c>
      <c r="P10" s="26" t="str">
        <f>+VLOOKUP($B10,Adatok!$A$3:$BF$81,19,FALSE)</f>
        <v>Nem</v>
      </c>
      <c r="Q10" s="26" t="str">
        <f>+VLOOKUP($B10,Adatok!$A$3:$BF$81,20,FALSE)</f>
        <v>Nem</v>
      </c>
      <c r="R10" s="27" t="str">
        <f>+VLOOKUP($B10,Adatok!$A$3:$BF$81,21,FALSE)</f>
        <v>Nem</v>
      </c>
      <c r="S10" s="28" t="str">
        <f>+VLOOKUP($B10,Adatok!$A$3:$BF$81,22,FALSE)</f>
        <v>Igen</v>
      </c>
      <c r="T10" s="27" t="str">
        <f>+VLOOKUP($B10,Adatok!$A$3:$BF$81,23,FALSE)</f>
        <v>Igen</v>
      </c>
      <c r="U10" s="29" t="str">
        <f>+VLOOKUP($B10,Adatok!$A$3:$BF$81,23,FALSE)</f>
        <v>Igen</v>
      </c>
    </row>
    <row r="11" spans="1:21" s="25" customFormat="1" ht="27.6" x14ac:dyDescent="0.25">
      <c r="A11" s="12" t="str">
        <f>+IF(PA!A9&gt;0,PA!A9,"")</f>
        <v/>
      </c>
      <c r="B11" s="16" t="str">
        <f>+IF(PA!B9&gt;0,PA!B9,"")</f>
        <v>OAP0106</v>
      </c>
      <c r="C11" s="17" t="str">
        <f>+VLOOKUP($B11,Adatok!$A$3:$BF$81,2,FALSE)</f>
        <v>FalniJó! - Hot Dog sajtos 140g</v>
      </c>
      <c r="D11" s="13" t="str">
        <f>+VLOOKUP($B11,Adatok!$A$3:$BF$81,3,FALSE)</f>
        <v>Főtt, füst ízesítésű, csontokról mechanikusan lefejtett baromfihúsból készült termék sajttal</v>
      </c>
      <c r="E11" s="26" t="str">
        <f>+VLOOKUP($B11,Adatok!$A$3:$BF$81,8,FALSE)</f>
        <v>Nem</v>
      </c>
      <c r="F11" s="26" t="str">
        <f>+VLOOKUP($B11,Adatok!$A$3:$BF$81,9,FALSE)</f>
        <v>Nem</v>
      </c>
      <c r="G11" s="26" t="str">
        <f>+VLOOKUP($B11,Adatok!$A$3:$BF$81,10,FALSE)</f>
        <v>Nem</v>
      </c>
      <c r="H11" s="26" t="str">
        <f>+VLOOKUP($B11,Adatok!$A$3:$BF$81,11,FALSE)</f>
        <v>Nem</v>
      </c>
      <c r="I11" s="26" t="str">
        <f>+VLOOKUP($B11,Adatok!$A$3:$BF$81,12,FALSE)</f>
        <v>Nem</v>
      </c>
      <c r="J11" s="26" t="str">
        <f>+VLOOKUP($B11,Adatok!$A$3:$BF$81,13,FALSE)</f>
        <v>Nem</v>
      </c>
      <c r="K11" s="26" t="str">
        <f>+VLOOKUP($B11,Adatok!$A$3:$BF$81,14,FALSE)</f>
        <v>Igen</v>
      </c>
      <c r="L11" s="26" t="str">
        <f>+VLOOKUP($B11,Adatok!$A$3:$BF$81,15,FALSE)</f>
        <v>Nem</v>
      </c>
      <c r="M11" s="26" t="str">
        <f>+VLOOKUP($B11,Adatok!$A$3:$BF$81,16,FALSE)</f>
        <v>Nem</v>
      </c>
      <c r="N11" s="26" t="str">
        <f>+VLOOKUP($B11,Adatok!$A$3:$BF$81,17,FALSE)</f>
        <v>Nem</v>
      </c>
      <c r="O11" s="26" t="str">
        <f>+VLOOKUP($B11,Adatok!$A$3:$BF$81,18,FALSE)</f>
        <v>Nem</v>
      </c>
      <c r="P11" s="26" t="str">
        <f>+VLOOKUP($B11,Adatok!$A$3:$BF$81,19,FALSE)</f>
        <v>Nem</v>
      </c>
      <c r="Q11" s="26" t="str">
        <f>+VLOOKUP($B11,Adatok!$A$3:$BF$81,20,FALSE)</f>
        <v>Nem</v>
      </c>
      <c r="R11" s="27" t="str">
        <f>+VLOOKUP($B11,Adatok!$A$3:$BF$81,21,FALSE)</f>
        <v>Nem</v>
      </c>
      <c r="S11" s="28" t="str">
        <f>+VLOOKUP($B11,Adatok!$A$3:$BF$81,22,FALSE)</f>
        <v>Igen</v>
      </c>
      <c r="T11" s="27" t="str">
        <f>+VLOOKUP($B11,Adatok!$A$3:$BF$81,23,FALSE)</f>
        <v>Nem</v>
      </c>
      <c r="U11" s="29" t="str">
        <f>+VLOOKUP($B11,Adatok!$A$3:$BF$81,23,FALSE)</f>
        <v>Nem</v>
      </c>
    </row>
    <row r="12" spans="1:21" s="25" customFormat="1" ht="27.6" x14ac:dyDescent="0.25">
      <c r="A12" s="12" t="str">
        <f>+IF(PA!A10&gt;0,PA!A10,"")</f>
        <v/>
      </c>
      <c r="B12" s="16" t="str">
        <f>+IF(PA!B10&gt;0,PA!B10,"")</f>
        <v>OAP0107</v>
      </c>
      <c r="C12" s="17" t="str">
        <f>+VLOOKUP($B12,Adatok!$A$3:$BF$81,2,FALSE)</f>
        <v>FalniJó! - Hot Dog sajtos 280g</v>
      </c>
      <c r="D12" s="13" t="str">
        <f>+VLOOKUP($B12,Adatok!$A$3:$BF$81,3,FALSE)</f>
        <v>Főtt, füst ízesítésű, csontokról mechanikusan lefejtett baromfihúsból készült termék sajttal</v>
      </c>
      <c r="E12" s="26" t="str">
        <f>+VLOOKUP($B12,Adatok!$A$3:$BF$81,8,FALSE)</f>
        <v>Nem</v>
      </c>
      <c r="F12" s="26" t="str">
        <f>+VLOOKUP($B12,Adatok!$A$3:$BF$81,9,FALSE)</f>
        <v>Nem</v>
      </c>
      <c r="G12" s="26" t="str">
        <f>+VLOOKUP($B12,Adatok!$A$3:$BF$81,10,FALSE)</f>
        <v>Nem</v>
      </c>
      <c r="H12" s="26" t="str">
        <f>+VLOOKUP($B12,Adatok!$A$3:$BF$81,11,FALSE)</f>
        <v>Nem</v>
      </c>
      <c r="I12" s="26" t="str">
        <f>+VLOOKUP($B12,Adatok!$A$3:$BF$81,12,FALSE)</f>
        <v>Nem</v>
      </c>
      <c r="J12" s="26" t="str">
        <f>+VLOOKUP($B12,Adatok!$A$3:$BF$81,13,FALSE)</f>
        <v>Nem</v>
      </c>
      <c r="K12" s="26" t="str">
        <f>+VLOOKUP($B12,Adatok!$A$3:$BF$81,14,FALSE)</f>
        <v>Igen</v>
      </c>
      <c r="L12" s="26" t="str">
        <f>+VLOOKUP($B12,Adatok!$A$3:$BF$81,15,FALSE)</f>
        <v>Nem</v>
      </c>
      <c r="M12" s="26" t="str">
        <f>+VLOOKUP($B12,Adatok!$A$3:$BF$81,16,FALSE)</f>
        <v>Nem</v>
      </c>
      <c r="N12" s="26" t="str">
        <f>+VLOOKUP($B12,Adatok!$A$3:$BF$81,17,FALSE)</f>
        <v>Nem</v>
      </c>
      <c r="O12" s="26" t="str">
        <f>+VLOOKUP($B12,Adatok!$A$3:$BF$81,18,FALSE)</f>
        <v>Nem</v>
      </c>
      <c r="P12" s="26" t="str">
        <f>+VLOOKUP($B12,Adatok!$A$3:$BF$81,19,FALSE)</f>
        <v>Nem</v>
      </c>
      <c r="Q12" s="26" t="str">
        <f>+VLOOKUP($B12,Adatok!$A$3:$BF$81,20,FALSE)</f>
        <v>Nem</v>
      </c>
      <c r="R12" s="27" t="str">
        <f>+VLOOKUP($B12,Adatok!$A$3:$BF$81,21,FALSE)</f>
        <v>Nem</v>
      </c>
      <c r="S12" s="28" t="str">
        <f>+VLOOKUP($B12,Adatok!$A$3:$BF$81,22,FALSE)</f>
        <v>Igen</v>
      </c>
      <c r="T12" s="27" t="str">
        <f>+VLOOKUP($B12,Adatok!$A$3:$BF$81,23,FALSE)</f>
        <v>Nem</v>
      </c>
      <c r="U12" s="29" t="str">
        <f>+VLOOKUP($B12,Adatok!$A$3:$BF$81,23,FALSE)</f>
        <v>Nem</v>
      </c>
    </row>
    <row r="13" spans="1:21" s="25" customFormat="1" ht="27.6" x14ac:dyDescent="0.25">
      <c r="A13" s="12" t="str">
        <f>+IF(PA!A11&gt;0,PA!A11,"")</f>
        <v/>
      </c>
      <c r="B13" s="16" t="str">
        <f>+IF(PA!B11&gt;0,PA!B11,"")</f>
        <v>OAP0202</v>
      </c>
      <c r="C13" s="17" t="str">
        <f>+VLOOKUP($B13,Adatok!$A$3:$BF$81,2,FALSE)</f>
        <v>FalniJó! - Hot Dog csípős 140g</v>
      </c>
      <c r="D13" s="13" t="str">
        <f>+VLOOKUP($B13,Adatok!$A$3:$BF$81,3,FALSE)</f>
        <v>Főtt, füst ízesítésű és csípős, csontokról mechanikusan lefejtett baromfihúsból készült termék Jalapeno paprikával és kaliforniai paprikával</v>
      </c>
      <c r="E13" s="26" t="str">
        <f>+VLOOKUP($B13,Adatok!$A$3:$BF$81,8,FALSE)</f>
        <v>Nem</v>
      </c>
      <c r="F13" s="26" t="str">
        <f>+VLOOKUP($B13,Adatok!$A$3:$BF$81,9,FALSE)</f>
        <v>Nem</v>
      </c>
      <c r="G13" s="26" t="str">
        <f>+VLOOKUP($B13,Adatok!$A$3:$BF$81,10,FALSE)</f>
        <v>Nem</v>
      </c>
      <c r="H13" s="26" t="str">
        <f>+VLOOKUP($B13,Adatok!$A$3:$BF$81,11,FALSE)</f>
        <v>Nem</v>
      </c>
      <c r="I13" s="26" t="str">
        <f>+VLOOKUP($B13,Adatok!$A$3:$BF$81,12,FALSE)</f>
        <v>Nem</v>
      </c>
      <c r="J13" s="26" t="str">
        <f>+VLOOKUP($B13,Adatok!$A$3:$BF$81,13,FALSE)</f>
        <v>Nem</v>
      </c>
      <c r="K13" s="26" t="str">
        <f>+VLOOKUP($B13,Adatok!$A$3:$BF$81,14,FALSE)</f>
        <v>Nem</v>
      </c>
      <c r="L13" s="26" t="str">
        <f>+VLOOKUP($B13,Adatok!$A$3:$BF$81,15,FALSE)</f>
        <v>Nem</v>
      </c>
      <c r="M13" s="26" t="str">
        <f>+VLOOKUP($B13,Adatok!$A$3:$BF$81,16,FALSE)</f>
        <v>Nem</v>
      </c>
      <c r="N13" s="26" t="str">
        <f>+VLOOKUP($B13,Adatok!$A$3:$BF$81,17,FALSE)</f>
        <v>Nem</v>
      </c>
      <c r="O13" s="26" t="str">
        <f>+VLOOKUP($B13,Adatok!$A$3:$BF$81,18,FALSE)</f>
        <v>Nem</v>
      </c>
      <c r="P13" s="26" t="str">
        <f>+VLOOKUP($B13,Adatok!$A$3:$BF$81,19,FALSE)</f>
        <v>Nem</v>
      </c>
      <c r="Q13" s="26" t="str">
        <f>+VLOOKUP($B13,Adatok!$A$3:$BF$81,20,FALSE)</f>
        <v>Nem</v>
      </c>
      <c r="R13" s="27" t="str">
        <f>+VLOOKUP($B13,Adatok!$A$3:$BF$81,21,FALSE)</f>
        <v>Nem</v>
      </c>
      <c r="S13" s="28" t="str">
        <f>+VLOOKUP($B13,Adatok!$A$3:$BF$81,22,FALSE)</f>
        <v>Igen</v>
      </c>
      <c r="T13" s="27" t="str">
        <f>+VLOOKUP($B13,Adatok!$A$3:$BF$81,23,FALSE)</f>
        <v>Igen</v>
      </c>
      <c r="U13" s="29" t="str">
        <f>+VLOOKUP($B13,Adatok!$A$3:$BF$81,23,FALSE)</f>
        <v>Igen</v>
      </c>
    </row>
    <row r="14" spans="1:21" s="25" customFormat="1" ht="27.6" x14ac:dyDescent="0.25">
      <c r="A14" s="12" t="str">
        <f>+IF(PA!A12&gt;0,PA!A12,"")</f>
        <v/>
      </c>
      <c r="B14" s="16" t="str">
        <f>+IF(PA!B12&gt;0,PA!B12,"")</f>
        <v>RAW0009</v>
      </c>
      <c r="C14" s="17" t="str">
        <f>+VLOOKUP($B14,Adatok!$A$3:$BF$81,2,FALSE)</f>
        <v>Falni Jó! Csemege 300g</v>
      </c>
      <c r="D14" s="13" t="str">
        <f>+VLOOKUP($B14,Adatok!$A$3:$BF$81,3,FALSE)</f>
        <v>Főtt, csontokról mechanikusan lefejtett baromfihúsból készült termék, nem ehető műbélben</v>
      </c>
      <c r="E14" s="26" t="str">
        <f>+VLOOKUP($B14,Adatok!$A$3:$BF$81,8,FALSE)</f>
        <v>Nem</v>
      </c>
      <c r="F14" s="26" t="str">
        <f>+VLOOKUP($B14,Adatok!$A$3:$BF$81,9,FALSE)</f>
        <v>Nem</v>
      </c>
      <c r="G14" s="26" t="str">
        <f>+VLOOKUP($B14,Adatok!$A$3:$BF$81,10,FALSE)</f>
        <v>Nem</v>
      </c>
      <c r="H14" s="26" t="str">
        <f>+VLOOKUP($B14,Adatok!$A$3:$BF$81,11,FALSE)</f>
        <v>Nem</v>
      </c>
      <c r="I14" s="26" t="str">
        <f>+VLOOKUP($B14,Adatok!$A$3:$BF$81,12,FALSE)</f>
        <v>Nem</v>
      </c>
      <c r="J14" s="26" t="str">
        <f>+VLOOKUP($B14,Adatok!$A$3:$BF$81,13,FALSE)</f>
        <v>Nem</v>
      </c>
      <c r="K14" s="26" t="str">
        <f>+VLOOKUP($B14,Adatok!$A$3:$BF$81,14,FALSE)</f>
        <v>Nem</v>
      </c>
      <c r="L14" s="26" t="str">
        <f>+VLOOKUP($B14,Adatok!$A$3:$BF$81,15,FALSE)</f>
        <v>Nem</v>
      </c>
      <c r="M14" s="26" t="str">
        <f>+VLOOKUP($B14,Adatok!$A$3:$BF$81,16,FALSE)</f>
        <v>Nem</v>
      </c>
      <c r="N14" s="26" t="str">
        <f>+VLOOKUP($B14,Adatok!$A$3:$BF$81,17,FALSE)</f>
        <v>Nem</v>
      </c>
      <c r="O14" s="26" t="str">
        <f>+VLOOKUP($B14,Adatok!$A$3:$BF$81,18,FALSE)</f>
        <v>Nem</v>
      </c>
      <c r="P14" s="26" t="str">
        <f>+VLOOKUP($B14,Adatok!$A$3:$BF$81,19,FALSE)</f>
        <v>Nem</v>
      </c>
      <c r="Q14" s="26" t="str">
        <f>+VLOOKUP($B14,Adatok!$A$3:$BF$81,20,FALSE)</f>
        <v>Nem</v>
      </c>
      <c r="R14" s="27" t="str">
        <f>+VLOOKUP($B14,Adatok!$A$3:$BF$81,21,FALSE)</f>
        <v>Nem</v>
      </c>
      <c r="S14" s="28" t="str">
        <f>+VLOOKUP($B14,Adatok!$A$3:$BF$81,22,FALSE)</f>
        <v>Igen</v>
      </c>
      <c r="T14" s="27" t="str">
        <f>+VLOOKUP($B14,Adatok!$A$3:$BF$81,23,FALSE)</f>
        <v>Igen</v>
      </c>
      <c r="U14" s="29" t="str">
        <f>+VLOOKUP($B14,Adatok!$A$3:$BF$81,23,FALSE)</f>
        <v>Igen</v>
      </c>
    </row>
    <row r="15" spans="1:21" s="25" customFormat="1" ht="27.6" x14ac:dyDescent="0.25">
      <c r="A15" s="12" t="str">
        <f>+IF(PA!A13&gt;0,PA!A13,"")</f>
        <v/>
      </c>
      <c r="B15" s="19" t="str">
        <f>+IF(PA!B13&gt;0,PA!B13,"")</f>
        <v>RBA0009</v>
      </c>
      <c r="C15" s="17" t="str">
        <f>+VLOOKUP($B15,Adatok!$A$3:$BF$81,2,FALSE)</f>
        <v>Falni Jó! Csemege 2000g</v>
      </c>
      <c r="D15" s="13" t="str">
        <f>+VLOOKUP($B15,Adatok!$A$3:$BF$81,3,FALSE)</f>
        <v>Főtt, csontokról mechanikusan lefejtett baromfihúsból készült termék, nem ehető műbélben</v>
      </c>
      <c r="E15" s="26" t="str">
        <f>+VLOOKUP($B15,Adatok!$A$3:$BF$81,8,FALSE)</f>
        <v>Nem</v>
      </c>
      <c r="F15" s="26" t="str">
        <f>+VLOOKUP($B15,Adatok!$A$3:$BF$81,9,FALSE)</f>
        <v>Nem</v>
      </c>
      <c r="G15" s="26" t="str">
        <f>+VLOOKUP($B15,Adatok!$A$3:$BF$81,10,FALSE)</f>
        <v>Nem</v>
      </c>
      <c r="H15" s="26" t="str">
        <f>+VLOOKUP($B15,Adatok!$A$3:$BF$81,11,FALSE)</f>
        <v>Nem</v>
      </c>
      <c r="I15" s="26" t="str">
        <f>+VLOOKUP($B15,Adatok!$A$3:$BF$81,12,FALSE)</f>
        <v>Nem</v>
      </c>
      <c r="J15" s="26" t="str">
        <f>+VLOOKUP($B15,Adatok!$A$3:$BF$81,13,FALSE)</f>
        <v>Nem</v>
      </c>
      <c r="K15" s="26" t="str">
        <f>+VLOOKUP($B15,Adatok!$A$3:$BF$81,14,FALSE)</f>
        <v>Nem</v>
      </c>
      <c r="L15" s="26" t="str">
        <f>+VLOOKUP($B15,Adatok!$A$3:$BF$81,15,FALSE)</f>
        <v>Nem</v>
      </c>
      <c r="M15" s="26" t="str">
        <f>+VLOOKUP($B15,Adatok!$A$3:$BF$81,16,FALSE)</f>
        <v>Nem</v>
      </c>
      <c r="N15" s="26" t="str">
        <f>+VLOOKUP($B15,Adatok!$A$3:$BF$81,17,FALSE)</f>
        <v>Nem</v>
      </c>
      <c r="O15" s="26" t="str">
        <f>+VLOOKUP($B15,Adatok!$A$3:$BF$81,18,FALSE)</f>
        <v>Nem</v>
      </c>
      <c r="P15" s="26" t="str">
        <f>+VLOOKUP($B15,Adatok!$A$3:$BF$81,19,FALSE)</f>
        <v>Nem</v>
      </c>
      <c r="Q15" s="26" t="str">
        <f>+VLOOKUP($B15,Adatok!$A$3:$BF$81,20,FALSE)</f>
        <v>Nem</v>
      </c>
      <c r="R15" s="27" t="str">
        <f>+VLOOKUP($B15,Adatok!$A$3:$BF$81,21,FALSE)</f>
        <v>Nem</v>
      </c>
      <c r="S15" s="28" t="str">
        <f>+VLOOKUP($B15,Adatok!$A$3:$BF$81,22,FALSE)</f>
        <v>Igen</v>
      </c>
      <c r="T15" s="27" t="str">
        <f>+VLOOKUP($B15,Adatok!$A$3:$BF$81,23,FALSE)</f>
        <v>Igen</v>
      </c>
      <c r="U15" s="29" t="str">
        <f>+VLOOKUP($B15,Adatok!$A$3:$BF$81,23,FALSE)</f>
        <v>Igen</v>
      </c>
    </row>
    <row r="16" spans="1:21" s="25" customFormat="1" x14ac:dyDescent="0.25">
      <c r="A16" s="12" t="str">
        <f>+IF(PA!A14&gt;0,PA!A14,"")</f>
        <v/>
      </c>
      <c r="B16" s="19" t="str">
        <f>+IF(PA!B14&gt;0,PA!B14,"")</f>
        <v>RFC0101</v>
      </c>
      <c r="C16" s="17" t="str">
        <f>+VLOOKUP($B16,Adatok!$A$3:$BF$81,2,FALSE)</f>
        <v>Falni Jó! Csirkemell sonka 2000g</v>
      </c>
      <c r="D16" s="13" t="str">
        <f>+VLOOKUP($B16,Adatok!$A$3:$BF$81,3,FALSE)</f>
        <v>Formázott, hőkezelt, csirkemell sonka, nem ehető műbélben</v>
      </c>
      <c r="E16" s="26" t="str">
        <f>+VLOOKUP($B16,Adatok!$A$3:$BF$81,8,FALSE)</f>
        <v>Nem</v>
      </c>
      <c r="F16" s="26" t="str">
        <f>+VLOOKUP($B16,Adatok!$A$3:$BF$81,9,FALSE)</f>
        <v>Nem</v>
      </c>
      <c r="G16" s="26" t="str">
        <f>+VLOOKUP($B16,Adatok!$A$3:$BF$81,10,FALSE)</f>
        <v>Nem</v>
      </c>
      <c r="H16" s="26" t="str">
        <f>+VLOOKUP($B16,Adatok!$A$3:$BF$81,11,FALSE)</f>
        <v>Nem</v>
      </c>
      <c r="I16" s="26" t="str">
        <f>+VLOOKUP($B16,Adatok!$A$3:$BF$81,12,FALSE)</f>
        <v>Nem</v>
      </c>
      <c r="J16" s="26" t="str">
        <f>+VLOOKUP($B16,Adatok!$A$3:$BF$81,13,FALSE)</f>
        <v>Nem</v>
      </c>
      <c r="K16" s="26" t="str">
        <f>+VLOOKUP($B16,Adatok!$A$3:$BF$81,14,FALSE)</f>
        <v>Nem</v>
      </c>
      <c r="L16" s="26" t="str">
        <f>+VLOOKUP($B16,Adatok!$A$3:$BF$81,15,FALSE)</f>
        <v>Nem</v>
      </c>
      <c r="M16" s="26" t="str">
        <f>+VLOOKUP($B16,Adatok!$A$3:$BF$81,16,FALSE)</f>
        <v>Nem</v>
      </c>
      <c r="N16" s="26" t="str">
        <f>+VLOOKUP($B16,Adatok!$A$3:$BF$81,17,FALSE)</f>
        <v>Nem</v>
      </c>
      <c r="O16" s="26" t="str">
        <f>+VLOOKUP($B16,Adatok!$A$3:$BF$81,18,FALSE)</f>
        <v>Nem</v>
      </c>
      <c r="P16" s="26" t="str">
        <f>+VLOOKUP($B16,Adatok!$A$3:$BF$81,19,FALSE)</f>
        <v>Nem</v>
      </c>
      <c r="Q16" s="26" t="str">
        <f>+VLOOKUP($B16,Adatok!$A$3:$BF$81,20,FALSE)</f>
        <v>Nem</v>
      </c>
      <c r="R16" s="27" t="str">
        <f>+VLOOKUP($B16,Adatok!$A$3:$BF$81,21,FALSE)</f>
        <v>Nem</v>
      </c>
      <c r="S16" s="28" t="str">
        <f>+VLOOKUP($B16,Adatok!$A$3:$BF$81,22,FALSE)</f>
        <v>Igen</v>
      </c>
      <c r="T16" s="27" t="str">
        <f>+VLOOKUP($B16,Adatok!$A$3:$BF$81,23,FALSE)</f>
        <v>Igen</v>
      </c>
      <c r="U16" s="29" t="str">
        <f>+VLOOKUP($B16,Adatok!$A$3:$BF$81,23,FALSE)</f>
        <v>Igen</v>
      </c>
    </row>
    <row r="17" spans="1:21" s="25" customFormat="1" ht="27.6" x14ac:dyDescent="0.25">
      <c r="A17" s="12" t="str">
        <f>+IF(PA!A15&gt;0,PA!A15,"")</f>
        <v/>
      </c>
      <c r="B17" s="19" t="str">
        <f>+IF(PA!B15&gt;0,PA!B15,"")</f>
        <v>SAW0008</v>
      </c>
      <c r="C17" s="17" t="str">
        <f>+VLOOKUP($B17,Adatok!$A$3:$BF$81,2,FALSE)</f>
        <v>Falni Jó! Csemege 100g</v>
      </c>
      <c r="D17" s="13" t="str">
        <f>+VLOOKUP($B17,Adatok!$A$3:$BF$81,3,FALSE)</f>
        <v>Főtt, csontokról mechanikusan lefejtett baromfihúsból készült termék, szeletelt, védőgázas csomagolásban</v>
      </c>
      <c r="E17" s="26" t="str">
        <f>+VLOOKUP($B17,Adatok!$A$3:$BF$81,8,FALSE)</f>
        <v>Nem</v>
      </c>
      <c r="F17" s="26" t="str">
        <f>+VLOOKUP($B17,Adatok!$A$3:$BF$81,9,FALSE)</f>
        <v>Nem</v>
      </c>
      <c r="G17" s="26" t="str">
        <f>+VLOOKUP($B17,Adatok!$A$3:$BF$81,10,FALSE)</f>
        <v>Nem</v>
      </c>
      <c r="H17" s="26" t="str">
        <f>+VLOOKUP($B17,Adatok!$A$3:$BF$81,11,FALSE)</f>
        <v>Nem</v>
      </c>
      <c r="I17" s="26" t="str">
        <f>+VLOOKUP($B17,Adatok!$A$3:$BF$81,12,FALSE)</f>
        <v>Nem</v>
      </c>
      <c r="J17" s="26" t="str">
        <f>+VLOOKUP($B17,Adatok!$A$3:$BF$81,13,FALSE)</f>
        <v>Nem</v>
      </c>
      <c r="K17" s="26" t="str">
        <f>+VLOOKUP($B17,Adatok!$A$3:$BF$81,14,FALSE)</f>
        <v>Nem</v>
      </c>
      <c r="L17" s="26" t="str">
        <f>+VLOOKUP($B17,Adatok!$A$3:$BF$81,15,FALSE)</f>
        <v>Nem</v>
      </c>
      <c r="M17" s="26" t="str">
        <f>+VLOOKUP($B17,Adatok!$A$3:$BF$81,16,FALSE)</f>
        <v>Nem</v>
      </c>
      <c r="N17" s="26" t="str">
        <f>+VLOOKUP($B17,Adatok!$A$3:$BF$81,17,FALSE)</f>
        <v>Nem</v>
      </c>
      <c r="O17" s="26" t="str">
        <f>+VLOOKUP($B17,Adatok!$A$3:$BF$81,18,FALSE)</f>
        <v>Nem</v>
      </c>
      <c r="P17" s="26" t="str">
        <f>+VLOOKUP($B17,Adatok!$A$3:$BF$81,19,FALSE)</f>
        <v>Nem</v>
      </c>
      <c r="Q17" s="26" t="str">
        <f>+VLOOKUP($B17,Adatok!$A$3:$BF$81,20,FALSE)</f>
        <v>Nem</v>
      </c>
      <c r="R17" s="27" t="str">
        <f>+VLOOKUP($B17,Adatok!$A$3:$BF$81,21,FALSE)</f>
        <v>Nem</v>
      </c>
      <c r="S17" s="28" t="str">
        <f>+VLOOKUP($B17,Adatok!$A$3:$BF$81,22,FALSE)</f>
        <v>Igen</v>
      </c>
      <c r="T17" s="27" t="str">
        <f>+VLOOKUP($B17,Adatok!$A$3:$BF$81,23,FALSE)</f>
        <v>Igen</v>
      </c>
      <c r="U17" s="29" t="str">
        <f>+VLOOKUP($B17,Adatok!$A$3:$BF$81,23,FALSE)</f>
        <v>Igen</v>
      </c>
    </row>
    <row r="18" spans="1:21" s="25" customFormat="1" ht="27.6" x14ac:dyDescent="0.25">
      <c r="A18" s="12" t="str">
        <f>+IF(PA!A16&gt;0,PA!A16,"")</f>
        <v/>
      </c>
      <c r="B18" s="19" t="str">
        <f>+IF(PA!B16&gt;0,PA!B16,"")</f>
        <v>SCG0005</v>
      </c>
      <c r="C18" s="17" t="str">
        <f>+VLOOKUP($B18,Adatok!$A$3:$BF$81,2,FALSE)</f>
        <v>Falni Jó! Magyaros csemege 100g</v>
      </c>
      <c r="D18" s="13" t="str">
        <f>+VLOOKUP($B18,Adatok!$A$3:$BF$81,3,FALSE)</f>
        <v>Főtt, magyaros ízesítésű, csontokról mechanikusan lefejtett pulykahúsból készült termék, szeletelt, védőgázas csomagolásban</v>
      </c>
      <c r="E18" s="26" t="str">
        <f>+VLOOKUP($B18,Adatok!$A$3:$BF$81,8,FALSE)</f>
        <v>Nem</v>
      </c>
      <c r="F18" s="26" t="str">
        <f>+VLOOKUP($B18,Adatok!$A$3:$BF$81,9,FALSE)</f>
        <v>Nem</v>
      </c>
      <c r="G18" s="26" t="str">
        <f>+VLOOKUP($B18,Adatok!$A$3:$BF$81,10,FALSE)</f>
        <v>Nem</v>
      </c>
      <c r="H18" s="26" t="str">
        <f>+VLOOKUP($B18,Adatok!$A$3:$BF$81,11,FALSE)</f>
        <v>Nem</v>
      </c>
      <c r="I18" s="26" t="str">
        <f>+VLOOKUP($B18,Adatok!$A$3:$BF$81,12,FALSE)</f>
        <v>Nem</v>
      </c>
      <c r="J18" s="26" t="str">
        <f>+VLOOKUP($B18,Adatok!$A$3:$BF$81,13,FALSE)</f>
        <v>Nem</v>
      </c>
      <c r="K18" s="26" t="str">
        <f>+VLOOKUP($B18,Adatok!$A$3:$BF$81,14,FALSE)</f>
        <v>Nem</v>
      </c>
      <c r="L18" s="26" t="str">
        <f>+VLOOKUP($B18,Adatok!$A$3:$BF$81,15,FALSE)</f>
        <v>Nem</v>
      </c>
      <c r="M18" s="26" t="str">
        <f>+VLOOKUP($B18,Adatok!$A$3:$BF$81,16,FALSE)</f>
        <v>Nem</v>
      </c>
      <c r="N18" s="26" t="str">
        <f>+VLOOKUP($B18,Adatok!$A$3:$BF$81,17,FALSE)</f>
        <v>Nem</v>
      </c>
      <c r="O18" s="26" t="str">
        <f>+VLOOKUP($B18,Adatok!$A$3:$BF$81,18,FALSE)</f>
        <v>Nem</v>
      </c>
      <c r="P18" s="26" t="str">
        <f>+VLOOKUP($B18,Adatok!$A$3:$BF$81,19,FALSE)</f>
        <v>Nem</v>
      </c>
      <c r="Q18" s="26" t="str">
        <f>+VLOOKUP($B18,Adatok!$A$3:$BF$81,20,FALSE)</f>
        <v>Nem</v>
      </c>
      <c r="R18" s="27" t="str">
        <f>+VLOOKUP($B18,Adatok!$A$3:$BF$81,21,FALSE)</f>
        <v>Nem</v>
      </c>
      <c r="S18" s="28" t="str">
        <f>+VLOOKUP($B18,Adatok!$A$3:$BF$81,22,FALSE)</f>
        <v>Igen</v>
      </c>
      <c r="T18" s="27" t="str">
        <f>+VLOOKUP($B18,Adatok!$A$3:$BF$81,23,FALSE)</f>
        <v>Igen</v>
      </c>
      <c r="U18" s="29" t="str">
        <f>+VLOOKUP($B18,Adatok!$A$3:$BF$81,23,FALSE)</f>
        <v>Igen</v>
      </c>
    </row>
    <row r="19" spans="1:21" s="25" customFormat="1" ht="27.6" x14ac:dyDescent="0.25">
      <c r="A19" s="12" t="str">
        <f>+IF(PA!A17&gt;0,PA!A17,"")</f>
        <v/>
      </c>
      <c r="B19" s="19" t="str">
        <f>+IF(PA!B17&gt;0,PA!B17,"")</f>
        <v>SFC0005</v>
      </c>
      <c r="C19" s="17" t="str">
        <f>+VLOOKUP($B19,Adatok!$A$3:$BF$81,2,FALSE)</f>
        <v>Falni Jó! Pillesonka 400g</v>
      </c>
      <c r="D19" s="13" t="str">
        <f>+VLOOKUP($B19,Adatok!$A$3:$BF$81,3,FALSE)</f>
        <v>Füst ízesítésű, formázott, hőkezelt, pulyka combsonka hozzáadott tejfehérjével, szeletelt, védőgázas csomagolásban</v>
      </c>
      <c r="E19" s="26" t="str">
        <f>+VLOOKUP($B19,Adatok!$A$3:$BF$81,8,FALSE)</f>
        <v>Nem</v>
      </c>
      <c r="F19" s="26" t="str">
        <f>+VLOOKUP($B19,Adatok!$A$3:$BF$81,9,FALSE)</f>
        <v>Nem</v>
      </c>
      <c r="G19" s="26" t="str">
        <f>+VLOOKUP($B19,Adatok!$A$3:$BF$81,10,FALSE)</f>
        <v>Nem</v>
      </c>
      <c r="H19" s="26" t="str">
        <f>+VLOOKUP($B19,Adatok!$A$3:$BF$81,11,FALSE)</f>
        <v>Nem</v>
      </c>
      <c r="I19" s="26" t="str">
        <f>+VLOOKUP($B19,Adatok!$A$3:$BF$81,12,FALSE)</f>
        <v>Nem</v>
      </c>
      <c r="J19" s="26" t="str">
        <f>+VLOOKUP($B19,Adatok!$A$3:$BF$81,13,FALSE)</f>
        <v>Nem</v>
      </c>
      <c r="K19" s="26" t="str">
        <f>+VLOOKUP($B19,Adatok!$A$3:$BF$81,14,FALSE)</f>
        <v>Nem</v>
      </c>
      <c r="L19" s="26" t="str">
        <f>+VLOOKUP($B19,Adatok!$A$3:$BF$81,15,FALSE)</f>
        <v>Nem</v>
      </c>
      <c r="M19" s="26" t="str">
        <f>+VLOOKUP($B19,Adatok!$A$3:$BF$81,16,FALSE)</f>
        <v>Nem</v>
      </c>
      <c r="N19" s="26" t="str">
        <f>+VLOOKUP($B19,Adatok!$A$3:$BF$81,17,FALSE)</f>
        <v>Nem</v>
      </c>
      <c r="O19" s="26" t="str">
        <f>+VLOOKUP($B19,Adatok!$A$3:$BF$81,18,FALSE)</f>
        <v>Nem</v>
      </c>
      <c r="P19" s="26" t="str">
        <f>+VLOOKUP($B19,Adatok!$A$3:$BF$81,19,FALSE)</f>
        <v>Nem</v>
      </c>
      <c r="Q19" s="26" t="str">
        <f>+VLOOKUP($B19,Adatok!$A$3:$BF$81,20,FALSE)</f>
        <v>Nem</v>
      </c>
      <c r="R19" s="27" t="str">
        <f>+VLOOKUP($B19,Adatok!$A$3:$BF$81,21,FALSE)</f>
        <v>Nem</v>
      </c>
      <c r="S19" s="28" t="str">
        <f>+VLOOKUP($B19,Adatok!$A$3:$BF$81,22,FALSE)</f>
        <v>Igen</v>
      </c>
      <c r="T19" s="27" t="str">
        <f>+VLOOKUP($B19,Adatok!$A$3:$BF$81,23,FALSE)</f>
        <v>Nem</v>
      </c>
      <c r="U19" s="29" t="str">
        <f>+VLOOKUP($B19,Adatok!$A$3:$BF$81,23,FALSE)</f>
        <v>Nem</v>
      </c>
    </row>
    <row r="20" spans="1:21" s="25" customFormat="1" ht="27.6" x14ac:dyDescent="0.25">
      <c r="A20" s="12" t="str">
        <f>+IF(PA!A18&gt;0,PA!A18,"")</f>
        <v/>
      </c>
      <c r="B20" s="16" t="str">
        <f>+IF(PA!B18&gt;0,PA!B18,"")</f>
        <v>VAL0001</v>
      </c>
      <c r="C20" s="17" t="str">
        <f>+VLOOKUP($B20,Adatok!$A$3:$BF$81,2,FALSE)</f>
        <v>FalniJó! - Baromfiérmék 900g</v>
      </c>
      <c r="D20" s="13" t="str">
        <f>+VLOOKUP($B20,Adatok!$A$3:$BF$81,3,FALSE)</f>
        <v>Formázott, készresütött, gyorsfagyasztott, csontokról mechanikusan lefejtett csirkehúsból készült termék</v>
      </c>
      <c r="E20" s="26" t="str">
        <f>+VLOOKUP($B20,Adatok!$A$3:$BF$81,8,FALSE)</f>
        <v>Igen</v>
      </c>
      <c r="F20" s="26" t="str">
        <f>+VLOOKUP($B20,Adatok!$A$3:$BF$81,9,FALSE)</f>
        <v>Nem</v>
      </c>
      <c r="G20" s="26" t="str">
        <f>+VLOOKUP($B20,Adatok!$A$3:$BF$81,10,FALSE)</f>
        <v>Tartalmazhat</v>
      </c>
      <c r="H20" s="26" t="str">
        <f>+VLOOKUP($B20,Adatok!$A$3:$BF$81,11,FALSE)</f>
        <v>Nem</v>
      </c>
      <c r="I20" s="26" t="str">
        <f>+VLOOKUP($B20,Adatok!$A$3:$BF$81,12,FALSE)</f>
        <v>Nem</v>
      </c>
      <c r="J20" s="26" t="str">
        <f>+VLOOKUP($B20,Adatok!$A$3:$BF$81,13,FALSE)</f>
        <v>Igen</v>
      </c>
      <c r="K20" s="26" t="str">
        <f>+VLOOKUP($B20,Adatok!$A$3:$BF$81,14,FALSE)</f>
        <v>Tartalmazhat</v>
      </c>
      <c r="L20" s="26" t="str">
        <f>+VLOOKUP($B20,Adatok!$A$3:$BF$81,15,FALSE)</f>
        <v>Nem</v>
      </c>
      <c r="M20" s="26" t="str">
        <f>+VLOOKUP($B20,Adatok!$A$3:$BF$81,16,FALSE)</f>
        <v>Nem</v>
      </c>
      <c r="N20" s="26" t="str">
        <f>+VLOOKUP($B20,Adatok!$A$3:$BF$81,17,FALSE)</f>
        <v>Nem</v>
      </c>
      <c r="O20" s="26" t="str">
        <f>+VLOOKUP($B20,Adatok!$A$3:$BF$81,18,FALSE)</f>
        <v>Nem</v>
      </c>
      <c r="P20" s="26" t="str">
        <f>+VLOOKUP($B20,Adatok!$A$3:$BF$81,19,FALSE)</f>
        <v>Nem</v>
      </c>
      <c r="Q20" s="26" t="str">
        <f>+VLOOKUP($B20,Adatok!$A$3:$BF$81,20,FALSE)</f>
        <v>Nem</v>
      </c>
      <c r="R20" s="27" t="str">
        <f>+VLOOKUP($B20,Adatok!$A$3:$BF$81,21,FALSE)</f>
        <v>Nem</v>
      </c>
      <c r="S20" s="28" t="str">
        <f>+VLOOKUP($B20,Adatok!$A$3:$BF$81,22,FALSE)</f>
        <v>Nem</v>
      </c>
      <c r="T20" s="27" t="str">
        <f>+VLOOKUP($B20,Adatok!$A$3:$BF$81,23,FALSE)</f>
        <v>Nem</v>
      </c>
      <c r="U20" s="29" t="str">
        <f>+VLOOKUP($B20,Adatok!$A$3:$BF$81,23,FALSE)</f>
        <v>Nem</v>
      </c>
    </row>
    <row r="21" spans="1:21" s="25" customFormat="1" ht="27.6" x14ac:dyDescent="0.25">
      <c r="A21" s="12" t="str">
        <f>+IF(PA!A19&gt;0,PA!A19,"")</f>
        <v/>
      </c>
      <c r="B21" s="16" t="str">
        <f>+IF(PA!B19&gt;0,PA!B19,"")</f>
        <v>VDY0001</v>
      </c>
      <c r="C21" s="17" t="str">
        <f>+VLOOKUP($B21,Adatok!$A$3:$BF$81,2,FALSE)</f>
        <v>FalniJó! - Fasírtgolyó, csípős 380g</v>
      </c>
      <c r="D21" s="13" t="str">
        <f>+VLOOKUP($B21,Adatok!$A$3:$BF$81,3,FALSE)</f>
        <v>Panírozott, készresütött, gyorsfagyasztott, csípős, csontokról mechanikusan lefejtett csirkehúsból készült termék</v>
      </c>
      <c r="E21" s="26" t="str">
        <f>+VLOOKUP($B21,Adatok!$A$3:$BF$81,8,FALSE)</f>
        <v>Igen</v>
      </c>
      <c r="F21" s="26" t="str">
        <f>+VLOOKUP($B21,Adatok!$A$3:$BF$81,9,FALSE)</f>
        <v>Nem</v>
      </c>
      <c r="G21" s="26" t="str">
        <f>+VLOOKUP($B21,Adatok!$A$3:$BF$81,10,FALSE)</f>
        <v>Tartalmazhat</v>
      </c>
      <c r="H21" s="26" t="str">
        <f>+VLOOKUP($B21,Adatok!$A$3:$BF$81,11,FALSE)</f>
        <v>Nem</v>
      </c>
      <c r="I21" s="26" t="str">
        <f>+VLOOKUP($B21,Adatok!$A$3:$BF$81,12,FALSE)</f>
        <v>Nem</v>
      </c>
      <c r="J21" s="26" t="str">
        <f>+VLOOKUP($B21,Adatok!$A$3:$BF$81,13,FALSE)</f>
        <v>Igen</v>
      </c>
      <c r="K21" s="26" t="str">
        <f>+VLOOKUP($B21,Adatok!$A$3:$BF$81,14,FALSE)</f>
        <v>Tartalmazhat</v>
      </c>
      <c r="L21" s="26" t="str">
        <f>+VLOOKUP($B21,Adatok!$A$3:$BF$81,15,FALSE)</f>
        <v>Nem</v>
      </c>
      <c r="M21" s="26" t="str">
        <f>+VLOOKUP($B21,Adatok!$A$3:$BF$81,16,FALSE)</f>
        <v>Nem</v>
      </c>
      <c r="N21" s="26" t="str">
        <f>+VLOOKUP($B21,Adatok!$A$3:$BF$81,17,FALSE)</f>
        <v>Nem</v>
      </c>
      <c r="O21" s="26" t="str">
        <f>+VLOOKUP($B21,Adatok!$A$3:$BF$81,18,FALSE)</f>
        <v>Nem</v>
      </c>
      <c r="P21" s="26" t="str">
        <f>+VLOOKUP($B21,Adatok!$A$3:$BF$81,19,FALSE)</f>
        <v>Nem</v>
      </c>
      <c r="Q21" s="26" t="str">
        <f>+VLOOKUP($B21,Adatok!$A$3:$BF$81,20,FALSE)</f>
        <v>Nem</v>
      </c>
      <c r="R21" s="27" t="str">
        <f>+VLOOKUP($B21,Adatok!$A$3:$BF$81,21,FALSE)</f>
        <v>Nem</v>
      </c>
      <c r="S21" s="28" t="str">
        <f>+VLOOKUP($B21,Adatok!$A$3:$BF$81,22,FALSE)</f>
        <v>Nem</v>
      </c>
      <c r="T21" s="27" t="str">
        <f>+VLOOKUP($B21,Adatok!$A$3:$BF$81,23,FALSE)</f>
        <v>Nem</v>
      </c>
      <c r="U21" s="29" t="str">
        <f>+VLOOKUP($B21,Adatok!$A$3:$BF$81,23,FALSE)</f>
        <v>Nem</v>
      </c>
    </row>
    <row r="22" spans="1:21" s="25" customFormat="1" ht="27.6" x14ac:dyDescent="0.25">
      <c r="A22" s="12" t="str">
        <f>+IF(PA!A20&gt;0,PA!A20,"")</f>
        <v/>
      </c>
      <c r="B22" s="16" t="str">
        <f>+IF(PA!B20&gt;0,PA!B20,"")</f>
        <v>VGX0001</v>
      </c>
      <c r="C22" s="17" t="str">
        <f>+VLOOKUP($B22,Adatok!$A$3:$BF$81,2,FALSE)</f>
        <v>FalniJó! - Fasírtgolyó, sajtos 375g</v>
      </c>
      <c r="D22" s="13" t="str">
        <f>+VLOOKUP($B22,Adatok!$A$3:$BF$81,3,FALSE)</f>
        <v>Panírozott, készresütött, gyorsfagyasztott, csontokról mechanikusan lefejtett csirkehúsból készült termék, sajttal töltve</v>
      </c>
      <c r="E22" s="26" t="str">
        <f>+VLOOKUP($B22,Adatok!$A$3:$BF$81,8,FALSE)</f>
        <v>Igen</v>
      </c>
      <c r="F22" s="26" t="str">
        <f>+VLOOKUP($B22,Adatok!$A$3:$BF$81,9,FALSE)</f>
        <v>Nem</v>
      </c>
      <c r="G22" s="26" t="str">
        <f>+VLOOKUP($B22,Adatok!$A$3:$BF$81,10,FALSE)</f>
        <v>Tartalmazhat</v>
      </c>
      <c r="H22" s="26" t="str">
        <f>+VLOOKUP($B22,Adatok!$A$3:$BF$81,11,FALSE)</f>
        <v>Nem</v>
      </c>
      <c r="I22" s="26" t="str">
        <f>+VLOOKUP($B22,Adatok!$A$3:$BF$81,12,FALSE)</f>
        <v>Nem</v>
      </c>
      <c r="J22" s="26" t="str">
        <f>+VLOOKUP($B22,Adatok!$A$3:$BF$81,13,FALSE)</f>
        <v>Igen</v>
      </c>
      <c r="K22" s="26" t="str">
        <f>+VLOOKUP($B22,Adatok!$A$3:$BF$81,14,FALSE)</f>
        <v>Igen</v>
      </c>
      <c r="L22" s="26" t="str">
        <f>+VLOOKUP($B22,Adatok!$A$3:$BF$81,15,FALSE)</f>
        <v>Nem</v>
      </c>
      <c r="M22" s="26" t="str">
        <f>+VLOOKUP($B22,Adatok!$A$3:$BF$81,16,FALSE)</f>
        <v>Nem</v>
      </c>
      <c r="N22" s="26" t="str">
        <f>+VLOOKUP($B22,Adatok!$A$3:$BF$81,17,FALSE)</f>
        <v>Nem</v>
      </c>
      <c r="O22" s="26" t="str">
        <f>+VLOOKUP($B22,Adatok!$A$3:$BF$81,18,FALSE)</f>
        <v>Nem</v>
      </c>
      <c r="P22" s="26" t="str">
        <f>+VLOOKUP($B22,Adatok!$A$3:$BF$81,19,FALSE)</f>
        <v>Nem</v>
      </c>
      <c r="Q22" s="26" t="str">
        <f>+VLOOKUP($B22,Adatok!$A$3:$BF$81,20,FALSE)</f>
        <v>Nem</v>
      </c>
      <c r="R22" s="27" t="str">
        <f>+VLOOKUP($B22,Adatok!$A$3:$BF$81,21,FALSE)</f>
        <v>Nem</v>
      </c>
      <c r="S22" s="28" t="str">
        <f>+VLOOKUP($B22,Adatok!$A$3:$BF$81,22,FALSE)</f>
        <v>Nem</v>
      </c>
      <c r="T22" s="27" t="str">
        <f>+VLOOKUP($B22,Adatok!$A$3:$BF$81,23,FALSE)</f>
        <v>Nem</v>
      </c>
      <c r="U22" s="29" t="str">
        <f>+VLOOKUP($B22,Adatok!$A$3:$BF$81,23,FALSE)</f>
        <v>Nem</v>
      </c>
    </row>
    <row r="23" spans="1:21" s="25" customFormat="1" ht="27.6" x14ac:dyDescent="0.25">
      <c r="A23" s="12" t="str">
        <f>+IF(PA!A21&gt;0,PA!A21,"")</f>
        <v/>
      </c>
      <c r="B23" s="16" t="str">
        <f>+IF(PA!B21&gt;0,PA!B21,"")</f>
        <v>VXA0001</v>
      </c>
      <c r="C23" s="17" t="str">
        <f>+VLOOKUP($B23,Adatok!$A$3:$BF$81,2,FALSE)</f>
        <v>FalniJó! - Fasírtgolyó 375g</v>
      </c>
      <c r="D23" s="13" t="str">
        <f>+VLOOKUP($B23,Adatok!$A$3:$BF$81,3,FALSE)</f>
        <v>Készresütött, gyorsfagyasztott, csontokról mechanikusan lefejtett csirkehúsból készült termék</v>
      </c>
      <c r="E23" s="26" t="str">
        <f>+VLOOKUP($B23,Adatok!$A$3:$BF$81,8,FALSE)</f>
        <v>Igen</v>
      </c>
      <c r="F23" s="26" t="str">
        <f>+VLOOKUP($B23,Adatok!$A$3:$BF$81,9,FALSE)</f>
        <v>Nem</v>
      </c>
      <c r="G23" s="26" t="str">
        <f>+VLOOKUP($B23,Adatok!$A$3:$BF$81,10,FALSE)</f>
        <v>Tartalmazhat</v>
      </c>
      <c r="H23" s="26" t="str">
        <f>+VLOOKUP($B23,Adatok!$A$3:$BF$81,11,FALSE)</f>
        <v>Nem</v>
      </c>
      <c r="I23" s="26" t="str">
        <f>+VLOOKUP($B23,Adatok!$A$3:$BF$81,12,FALSE)</f>
        <v>Nem</v>
      </c>
      <c r="J23" s="26" t="str">
        <f>+VLOOKUP($B23,Adatok!$A$3:$BF$81,13,FALSE)</f>
        <v>Igen</v>
      </c>
      <c r="K23" s="26" t="str">
        <f>+VLOOKUP($B23,Adatok!$A$3:$BF$81,14,FALSE)</f>
        <v>Tartalmazhat</v>
      </c>
      <c r="L23" s="26" t="str">
        <f>+VLOOKUP($B23,Adatok!$A$3:$BF$81,15,FALSE)</f>
        <v>Nem</v>
      </c>
      <c r="M23" s="26" t="str">
        <f>+VLOOKUP($B23,Adatok!$A$3:$BF$81,16,FALSE)</f>
        <v>Nem</v>
      </c>
      <c r="N23" s="26" t="str">
        <f>+VLOOKUP($B23,Adatok!$A$3:$BF$81,17,FALSE)</f>
        <v>Nem</v>
      </c>
      <c r="O23" s="26" t="str">
        <f>+VLOOKUP($B23,Adatok!$A$3:$BF$81,18,FALSE)</f>
        <v>Nem</v>
      </c>
      <c r="P23" s="26" t="str">
        <f>+VLOOKUP($B23,Adatok!$A$3:$BF$81,19,FALSE)</f>
        <v>Nem</v>
      </c>
      <c r="Q23" s="26" t="str">
        <f>+VLOOKUP($B23,Adatok!$A$3:$BF$81,20,FALSE)</f>
        <v>Nem</v>
      </c>
      <c r="R23" s="27" t="str">
        <f>+VLOOKUP($B23,Adatok!$A$3:$BF$81,21,FALSE)</f>
        <v>Nem</v>
      </c>
      <c r="S23" s="28" t="str">
        <f>+VLOOKUP($B23,Adatok!$A$3:$BF$81,22,FALSE)</f>
        <v>Nem</v>
      </c>
      <c r="T23" s="27" t="str">
        <f>+VLOOKUP($B23,Adatok!$A$3:$BF$81,23,FALSE)</f>
        <v>Nem</v>
      </c>
      <c r="U23" s="29" t="str">
        <f>+VLOOKUP($B23,Adatok!$A$3:$BF$81,23,FALSE)</f>
        <v>Nem</v>
      </c>
    </row>
    <row r="24" spans="1:21" s="25" customFormat="1" ht="27.6" x14ac:dyDescent="0.25">
      <c r="A24" s="12" t="str">
        <f>+IF(PA!A22&gt;0,PA!A22,"")</f>
        <v/>
      </c>
      <c r="B24" s="16" t="str">
        <f>+IF(PA!B22&gt;0,PA!B22,"")</f>
        <v>VXA0004</v>
      </c>
      <c r="C24" s="17" t="str">
        <f>+VLOOKUP($B24,Adatok!$A$3:$BF$81,2,FALSE)</f>
        <v>FalniJó! - Fasírtgolyó 800g</v>
      </c>
      <c r="D24" s="13" t="str">
        <f>+VLOOKUP($B24,Adatok!$A$3:$BF$81,3,FALSE)</f>
        <v>Készresütött, gyorsfagyasztott, csontokról mechanikusan lefejtett csirkehúsból készült termék</v>
      </c>
      <c r="E24" s="26" t="str">
        <f>+VLOOKUP($B24,Adatok!$A$3:$BF$81,8,FALSE)</f>
        <v>Igen</v>
      </c>
      <c r="F24" s="26" t="str">
        <f>+VLOOKUP($B24,Adatok!$A$3:$BF$81,9,FALSE)</f>
        <v>Nem</v>
      </c>
      <c r="G24" s="26" t="str">
        <f>+VLOOKUP($B24,Adatok!$A$3:$BF$81,10,FALSE)</f>
        <v>Tartalmazhat</v>
      </c>
      <c r="H24" s="26" t="str">
        <f>+VLOOKUP($B24,Adatok!$A$3:$BF$81,11,FALSE)</f>
        <v>Nem</v>
      </c>
      <c r="I24" s="26" t="str">
        <f>+VLOOKUP($B24,Adatok!$A$3:$BF$81,12,FALSE)</f>
        <v>Nem</v>
      </c>
      <c r="J24" s="26" t="str">
        <f>+VLOOKUP($B24,Adatok!$A$3:$BF$81,13,FALSE)</f>
        <v>Igen</v>
      </c>
      <c r="K24" s="26" t="str">
        <f>+VLOOKUP($B24,Adatok!$A$3:$BF$81,14,FALSE)</f>
        <v>Tartalmazhat</v>
      </c>
      <c r="L24" s="26" t="str">
        <f>+VLOOKUP($B24,Adatok!$A$3:$BF$81,15,FALSE)</f>
        <v>Nem</v>
      </c>
      <c r="M24" s="26" t="str">
        <f>+VLOOKUP($B24,Adatok!$A$3:$BF$81,16,FALSE)</f>
        <v>Nem</v>
      </c>
      <c r="N24" s="26" t="str">
        <f>+VLOOKUP($B24,Adatok!$A$3:$BF$81,17,FALSE)</f>
        <v>Nem</v>
      </c>
      <c r="O24" s="26" t="str">
        <f>+VLOOKUP($B24,Adatok!$A$3:$BF$81,18,FALSE)</f>
        <v>Nem</v>
      </c>
      <c r="P24" s="26" t="str">
        <f>+VLOOKUP($B24,Adatok!$A$3:$BF$81,19,FALSE)</f>
        <v>Nem</v>
      </c>
      <c r="Q24" s="26" t="str">
        <f>+VLOOKUP($B24,Adatok!$A$3:$BF$81,20,FALSE)</f>
        <v>Nem</v>
      </c>
      <c r="R24" s="27" t="str">
        <f>+VLOOKUP($B24,Adatok!$A$3:$BF$81,21,FALSE)</f>
        <v>Nem</v>
      </c>
      <c r="S24" s="28" t="str">
        <f>+VLOOKUP($B24,Adatok!$A$3:$BF$81,22,FALSE)</f>
        <v>Nem</v>
      </c>
      <c r="T24" s="27" t="str">
        <f>+VLOOKUP($B24,Adatok!$A$3:$BF$81,23,FALSE)</f>
        <v>Nem</v>
      </c>
      <c r="U24" s="29" t="str">
        <f>+VLOOKUP($B24,Adatok!$A$3:$BF$81,23,FALSE)</f>
        <v>Nem</v>
      </c>
    </row>
    <row r="25" spans="1:21" s="25" customFormat="1" ht="27.6" x14ac:dyDescent="0.25">
      <c r="A25" s="12" t="str">
        <f>+IF(PA!A23&gt;0,PA!A23,"")</f>
        <v>Fini Mini</v>
      </c>
      <c r="B25" s="16" t="str">
        <f>+IF(PA!B23&gt;0,PA!B23,"")</f>
        <v>OAH0020</v>
      </c>
      <c r="C25" s="17" t="str">
        <f>+VLOOKUP($B25,Adatok!$A$3:$BF$81,2,FALSE)</f>
        <v>Fini Mini - Pulykavirsli 140g</v>
      </c>
      <c r="D25" s="13" t="str">
        <f>+VLOOKUP($B25,Adatok!$A$3:$BF$81,3,FALSE)</f>
        <v>Mini pulykavirsli hozzáadott vitaminokkal és kalciummal, védőgázas csomagolásban</v>
      </c>
      <c r="E25" s="26" t="str">
        <f>+VLOOKUP($B25,Adatok!$A$3:$BF$81,8,FALSE)</f>
        <v>Nem</v>
      </c>
      <c r="F25" s="26" t="str">
        <f>+VLOOKUP($B25,Adatok!$A$3:$BF$81,9,FALSE)</f>
        <v>Nem</v>
      </c>
      <c r="G25" s="26" t="str">
        <f>+VLOOKUP($B25,Adatok!$A$3:$BF$81,10,FALSE)</f>
        <v>Nem</v>
      </c>
      <c r="H25" s="26" t="str">
        <f>+VLOOKUP($B25,Adatok!$A$3:$BF$81,11,FALSE)</f>
        <v>Nem</v>
      </c>
      <c r="I25" s="26" t="str">
        <f>+VLOOKUP($B25,Adatok!$A$3:$BF$81,12,FALSE)</f>
        <v>Nem</v>
      </c>
      <c r="J25" s="26" t="str">
        <f>+VLOOKUP($B25,Adatok!$A$3:$BF$81,13,FALSE)</f>
        <v>Tartalmazhat</v>
      </c>
      <c r="K25" s="26" t="str">
        <f>+VLOOKUP($B25,Adatok!$A$3:$BF$81,14,FALSE)</f>
        <v>Nem</v>
      </c>
      <c r="L25" s="26" t="str">
        <f>+VLOOKUP($B25,Adatok!$A$3:$BF$81,15,FALSE)</f>
        <v>Nem</v>
      </c>
      <c r="M25" s="26" t="str">
        <f>+VLOOKUP($B25,Adatok!$A$3:$BF$81,16,FALSE)</f>
        <v>Nem</v>
      </c>
      <c r="N25" s="26" t="str">
        <f>+VLOOKUP($B25,Adatok!$A$3:$BF$81,17,FALSE)</f>
        <v>Nem</v>
      </c>
      <c r="O25" s="26" t="str">
        <f>+VLOOKUP($B25,Adatok!$A$3:$BF$81,18,FALSE)</f>
        <v>Nem</v>
      </c>
      <c r="P25" s="26" t="str">
        <f>+VLOOKUP($B25,Adatok!$A$3:$BF$81,19,FALSE)</f>
        <v>Nem</v>
      </c>
      <c r="Q25" s="26" t="str">
        <f>+VLOOKUP($B25,Adatok!$A$3:$BF$81,20,FALSE)</f>
        <v>Nem</v>
      </c>
      <c r="R25" s="27" t="str">
        <f>+VLOOKUP($B25,Adatok!$A$3:$BF$81,21,FALSE)</f>
        <v>Nem</v>
      </c>
      <c r="S25" s="28" t="str">
        <f>+VLOOKUP($B25,Adatok!$A$3:$BF$81,22,FALSE)</f>
        <v>Igen</v>
      </c>
      <c r="T25" s="27" t="str">
        <f>+VLOOKUP($B25,Adatok!$A$3:$BF$81,23,FALSE)</f>
        <v>Igen</v>
      </c>
      <c r="U25" s="29" t="str">
        <f>+VLOOKUP($B25,Adatok!$A$3:$BF$81,23,FALSE)</f>
        <v>Igen</v>
      </c>
    </row>
    <row r="26" spans="1:21" s="25" customFormat="1" x14ac:dyDescent="0.25">
      <c r="A26" s="12" t="str">
        <f>+IF(PA!A24&gt;0,PA!A24,"")</f>
        <v/>
      </c>
      <c r="B26" s="16" t="str">
        <f>+IF(PA!B24&gt;0,PA!B24,"")</f>
        <v>SAI0003</v>
      </c>
      <c r="C26" s="17" t="str">
        <f>+VLOOKUP($B26,Adatok!$A$3:$BF$81,2,FALSE)</f>
        <v>Fini Mini Pulykapárizsi 80g</v>
      </c>
      <c r="D26" s="13" t="str">
        <f>+VLOOKUP($B26,Adatok!$A$3:$BF$81,3,FALSE)</f>
        <v>Pulykapárizsi hozzáadott kalciummal, szeletelt, védőgázas csomagolásban</v>
      </c>
      <c r="E26" s="26" t="str">
        <f>+VLOOKUP($B26,Adatok!$A$3:$BF$81,8,FALSE)</f>
        <v>Nem</v>
      </c>
      <c r="F26" s="26" t="str">
        <f>+VLOOKUP($B26,Adatok!$A$3:$BF$81,9,FALSE)</f>
        <v>Nem</v>
      </c>
      <c r="G26" s="26" t="str">
        <f>+VLOOKUP($B26,Adatok!$A$3:$BF$81,10,FALSE)</f>
        <v>Nem</v>
      </c>
      <c r="H26" s="26" t="str">
        <f>+VLOOKUP($B26,Adatok!$A$3:$BF$81,11,FALSE)</f>
        <v>Nem</v>
      </c>
      <c r="I26" s="26" t="str">
        <f>+VLOOKUP($B26,Adatok!$A$3:$BF$81,12,FALSE)</f>
        <v>Nem</v>
      </c>
      <c r="J26" s="26" t="str">
        <f>+VLOOKUP($B26,Adatok!$A$3:$BF$81,13,FALSE)</f>
        <v>Nem</v>
      </c>
      <c r="K26" s="26" t="str">
        <f>+VLOOKUP($B26,Adatok!$A$3:$BF$81,14,FALSE)</f>
        <v>Nem</v>
      </c>
      <c r="L26" s="26" t="str">
        <f>+VLOOKUP($B26,Adatok!$A$3:$BF$81,15,FALSE)</f>
        <v>Nem</v>
      </c>
      <c r="M26" s="26" t="str">
        <f>+VLOOKUP($B26,Adatok!$A$3:$BF$81,16,FALSE)</f>
        <v>Nem</v>
      </c>
      <c r="N26" s="26" t="str">
        <f>+VLOOKUP($B26,Adatok!$A$3:$BF$81,17,FALSE)</f>
        <v>Nem</v>
      </c>
      <c r="O26" s="26" t="str">
        <f>+VLOOKUP($B26,Adatok!$A$3:$BF$81,18,FALSE)</f>
        <v>Nem</v>
      </c>
      <c r="P26" s="26" t="str">
        <f>+VLOOKUP($B26,Adatok!$A$3:$BF$81,19,FALSE)</f>
        <v>Nem</v>
      </c>
      <c r="Q26" s="26" t="str">
        <f>+VLOOKUP($B26,Adatok!$A$3:$BF$81,20,FALSE)</f>
        <v>Nem</v>
      </c>
      <c r="R26" s="27" t="str">
        <f>+VLOOKUP($B26,Adatok!$A$3:$BF$81,21,FALSE)</f>
        <v>Nem</v>
      </c>
      <c r="S26" s="28" t="str">
        <f>+VLOOKUP($B26,Adatok!$A$3:$BF$81,22,FALSE)</f>
        <v>Igen</v>
      </c>
      <c r="T26" s="27" t="str">
        <f>+VLOOKUP($B26,Adatok!$A$3:$BF$81,23,FALSE)</f>
        <v>Igen</v>
      </c>
      <c r="U26" s="29" t="str">
        <f>+VLOOKUP($B26,Adatok!$A$3:$BF$81,23,FALSE)</f>
        <v>Igen</v>
      </c>
    </row>
    <row r="27" spans="1:21" s="25" customFormat="1" ht="27.6" x14ac:dyDescent="0.25">
      <c r="A27" s="12" t="str">
        <f>+IF(PA!A25&gt;0,PA!A25,"")</f>
        <v/>
      </c>
      <c r="B27" s="16" t="str">
        <f>+IF(PA!B25&gt;0,PA!B25,"")</f>
        <v>SEE0005</v>
      </c>
      <c r="C27" s="17" t="str">
        <f>+VLOOKUP($B27,Adatok!$A$3:$BF$81,2,FALSE)</f>
        <v>Fini Mini Csirkemell sonka 70g</v>
      </c>
      <c r="D27" s="13" t="str">
        <f>+VLOOKUP($B27,Adatok!$A$3:$BF$81,3,FALSE)</f>
        <v>Formázott, hőkezelt csirke mellsonka, hozzáadott kalciummal, szeletelt, védőgázas csomagolásban</v>
      </c>
      <c r="E27" s="26" t="str">
        <f>+VLOOKUP($B27,Adatok!$A$3:$BF$81,8,FALSE)</f>
        <v>Nem</v>
      </c>
      <c r="F27" s="26" t="str">
        <f>+VLOOKUP($B27,Adatok!$A$3:$BF$81,9,FALSE)</f>
        <v>Nem</v>
      </c>
      <c r="G27" s="26" t="str">
        <f>+VLOOKUP($B27,Adatok!$A$3:$BF$81,10,FALSE)</f>
        <v>Nem</v>
      </c>
      <c r="H27" s="26" t="str">
        <f>+VLOOKUP($B27,Adatok!$A$3:$BF$81,11,FALSE)</f>
        <v>Nem</v>
      </c>
      <c r="I27" s="26" t="str">
        <f>+VLOOKUP($B27,Adatok!$A$3:$BF$81,12,FALSE)</f>
        <v>Nem</v>
      </c>
      <c r="J27" s="26" t="str">
        <f>+VLOOKUP($B27,Adatok!$A$3:$BF$81,13,FALSE)</f>
        <v>Nem</v>
      </c>
      <c r="K27" s="26" t="str">
        <f>+VLOOKUP($B27,Adatok!$A$3:$BF$81,14,FALSE)</f>
        <v>Nem</v>
      </c>
      <c r="L27" s="26" t="str">
        <f>+VLOOKUP($B27,Adatok!$A$3:$BF$81,15,FALSE)</f>
        <v>Nem</v>
      </c>
      <c r="M27" s="26" t="str">
        <f>+VLOOKUP($B27,Adatok!$A$3:$BF$81,16,FALSE)</f>
        <v>Nem</v>
      </c>
      <c r="N27" s="26" t="str">
        <f>+VLOOKUP($B27,Adatok!$A$3:$BF$81,17,FALSE)</f>
        <v>Nem</v>
      </c>
      <c r="O27" s="26" t="str">
        <f>+VLOOKUP($B27,Adatok!$A$3:$BF$81,18,FALSE)</f>
        <v>Nem</v>
      </c>
      <c r="P27" s="26" t="str">
        <f>+VLOOKUP($B27,Adatok!$A$3:$BF$81,19,FALSE)</f>
        <v>Nem</v>
      </c>
      <c r="Q27" s="26" t="str">
        <f>+VLOOKUP($B27,Adatok!$A$3:$BF$81,20,FALSE)</f>
        <v>Nem</v>
      </c>
      <c r="R27" s="27" t="str">
        <f>+VLOOKUP($B27,Adatok!$A$3:$BF$81,21,FALSE)</f>
        <v>Nem</v>
      </c>
      <c r="S27" s="28" t="str">
        <f>+VLOOKUP($B27,Adatok!$A$3:$BF$81,22,FALSE)</f>
        <v>Igen</v>
      </c>
      <c r="T27" s="27" t="str">
        <f>+VLOOKUP($B27,Adatok!$A$3:$BF$81,23,FALSE)</f>
        <v>Igen</v>
      </c>
      <c r="U27" s="29" t="str">
        <f>+VLOOKUP($B27,Adatok!$A$3:$BF$81,23,FALSE)</f>
        <v>Igen</v>
      </c>
    </row>
    <row r="28" spans="1:21" s="25" customFormat="1" x14ac:dyDescent="0.25">
      <c r="A28" s="12" t="str">
        <f>+IF(PA!A26&gt;0,PA!A26,"")</f>
        <v/>
      </c>
      <c r="B28" s="16" t="str">
        <f>+IF(PA!B26&gt;0,PA!B26,"")</f>
        <v>VAH0001</v>
      </c>
      <c r="C28" s="17" t="str">
        <f>+VLOOKUP($B28,Adatok!$A$3:$BF$81,2,FALSE)</f>
        <v>Fini Mini - Panírozott pulykapárizsi 330g</v>
      </c>
      <c r="D28" s="13" t="str">
        <f>+VLOOKUP($B28,Adatok!$A$3:$BF$81,3,FALSE)</f>
        <v>Panírozott, készresütött gyorsfagyasztott füst ízesítésű pulykapárizsi</v>
      </c>
      <c r="E28" s="26" t="str">
        <f>+VLOOKUP($B28,Adatok!$A$3:$BF$81,8,FALSE)</f>
        <v>Igen</v>
      </c>
      <c r="F28" s="26" t="str">
        <f>+VLOOKUP($B28,Adatok!$A$3:$BF$81,9,FALSE)</f>
        <v>Nem</v>
      </c>
      <c r="G28" s="26" t="str">
        <f>+VLOOKUP($B28,Adatok!$A$3:$BF$81,10,FALSE)</f>
        <v>Igen</v>
      </c>
      <c r="H28" s="26" t="str">
        <f>+VLOOKUP($B28,Adatok!$A$3:$BF$81,11,FALSE)</f>
        <v>Nem</v>
      </c>
      <c r="I28" s="26" t="str">
        <f>+VLOOKUP($B28,Adatok!$A$3:$BF$81,12,FALSE)</f>
        <v>Nem</v>
      </c>
      <c r="J28" s="26" t="str">
        <f>+VLOOKUP($B28,Adatok!$A$3:$BF$81,13,FALSE)</f>
        <v>Tartalmazhat</v>
      </c>
      <c r="K28" s="26" t="str">
        <f>+VLOOKUP($B28,Adatok!$A$3:$BF$81,14,FALSE)</f>
        <v>Tartalmazhat</v>
      </c>
      <c r="L28" s="26" t="str">
        <f>+VLOOKUP($B28,Adatok!$A$3:$BF$81,15,FALSE)</f>
        <v>Nem</v>
      </c>
      <c r="M28" s="26" t="str">
        <f>+VLOOKUP($B28,Adatok!$A$3:$BF$81,16,FALSE)</f>
        <v>Nem</v>
      </c>
      <c r="N28" s="26" t="str">
        <f>+VLOOKUP($B28,Adatok!$A$3:$BF$81,17,FALSE)</f>
        <v>Igen</v>
      </c>
      <c r="O28" s="26" t="str">
        <f>+VLOOKUP($B28,Adatok!$A$3:$BF$81,18,FALSE)</f>
        <v>Nem</v>
      </c>
      <c r="P28" s="26" t="str">
        <f>+VLOOKUP($B28,Adatok!$A$3:$BF$81,19,FALSE)</f>
        <v>Nem</v>
      </c>
      <c r="Q28" s="26" t="str">
        <f>+VLOOKUP($B28,Adatok!$A$3:$BF$81,20,FALSE)</f>
        <v>Nem</v>
      </c>
      <c r="R28" s="27" t="str">
        <f>+VLOOKUP($B28,Adatok!$A$3:$BF$81,21,FALSE)</f>
        <v>Nem</v>
      </c>
      <c r="S28" s="28" t="str">
        <f>+VLOOKUP($B28,Adatok!$A$3:$BF$81,22,FALSE)</f>
        <v>Nem</v>
      </c>
      <c r="T28" s="27" t="str">
        <f>+VLOOKUP($B28,Adatok!$A$3:$BF$81,23,FALSE)</f>
        <v>Nem</v>
      </c>
      <c r="U28" s="29" t="str">
        <f>+VLOOKUP($B28,Adatok!$A$3:$BF$81,23,FALSE)</f>
        <v>Nem</v>
      </c>
    </row>
    <row r="29" spans="1:21" s="25" customFormat="1" ht="27.6" x14ac:dyDescent="0.25">
      <c r="A29" s="12" t="str">
        <f>+IF(PA!A27&gt;0,PA!A27,"")</f>
        <v/>
      </c>
      <c r="B29" s="16" t="str">
        <f>+IF(PA!B27&gt;0,PA!B27,"")</f>
        <v>VDA0001</v>
      </c>
      <c r="C29" s="17" t="str">
        <f>+VLOOKUP($B29,Adatok!$A$3:$BF$81,2,FALSE)</f>
        <v>Fini Mini - Panírozott Nuggets 375g</v>
      </c>
      <c r="D29" s="13" t="str">
        <f>+VLOOKUP($B29,Adatok!$A$3:$BF$81,3,FALSE)</f>
        <v>Panírozott, készresütött, gyorsfagyasztott, darabokból formázott csirke mellhús hozzáadott élelmi rosttal, kalciummal és tengeri sóval</v>
      </c>
      <c r="E29" s="26" t="str">
        <f>+VLOOKUP($B29,Adatok!$A$3:$BF$81,8,FALSE)</f>
        <v>Igen</v>
      </c>
      <c r="F29" s="26" t="str">
        <f>+VLOOKUP($B29,Adatok!$A$3:$BF$81,9,FALSE)</f>
        <v>Nem</v>
      </c>
      <c r="G29" s="26" t="str">
        <f>+VLOOKUP($B29,Adatok!$A$3:$BF$81,10,FALSE)</f>
        <v>Tartalmazhat</v>
      </c>
      <c r="H29" s="26" t="str">
        <f>+VLOOKUP($B29,Adatok!$A$3:$BF$81,11,FALSE)</f>
        <v>Nem</v>
      </c>
      <c r="I29" s="26" t="str">
        <f>+VLOOKUP($B29,Adatok!$A$3:$BF$81,12,FALSE)</f>
        <v>Nem</v>
      </c>
      <c r="J29" s="26" t="str">
        <f>+VLOOKUP($B29,Adatok!$A$3:$BF$81,13,FALSE)</f>
        <v>Tartalmazhat</v>
      </c>
      <c r="K29" s="26" t="str">
        <f>+VLOOKUP($B29,Adatok!$A$3:$BF$81,14,FALSE)</f>
        <v>Tartalmazhat</v>
      </c>
      <c r="L29" s="26" t="str">
        <f>+VLOOKUP($B29,Adatok!$A$3:$BF$81,15,FALSE)</f>
        <v>Nem</v>
      </c>
      <c r="M29" s="26" t="str">
        <f>+VLOOKUP($B29,Adatok!$A$3:$BF$81,16,FALSE)</f>
        <v>Nem</v>
      </c>
      <c r="N29" s="26" t="str">
        <f>+VLOOKUP($B29,Adatok!$A$3:$BF$81,17,FALSE)</f>
        <v>Nem</v>
      </c>
      <c r="O29" s="26" t="str">
        <f>+VLOOKUP($B29,Adatok!$A$3:$BF$81,18,FALSE)</f>
        <v>Nem</v>
      </c>
      <c r="P29" s="26" t="str">
        <f>+VLOOKUP($B29,Adatok!$A$3:$BF$81,19,FALSE)</f>
        <v>Nem</v>
      </c>
      <c r="Q29" s="26" t="str">
        <f>+VLOOKUP($B29,Adatok!$A$3:$BF$81,20,FALSE)</f>
        <v>Nem</v>
      </c>
      <c r="R29" s="27" t="str">
        <f>+VLOOKUP($B29,Adatok!$A$3:$BF$81,21,FALSE)</f>
        <v>Nem</v>
      </c>
      <c r="S29" s="28" t="str">
        <f>+VLOOKUP($B29,Adatok!$A$3:$BF$81,22,FALSE)</f>
        <v>Nem</v>
      </c>
      <c r="T29" s="27" t="str">
        <f>+VLOOKUP($B29,Adatok!$A$3:$BF$81,23,FALSE)</f>
        <v>Nem</v>
      </c>
      <c r="U29" s="29" t="str">
        <f>+VLOOKUP($B29,Adatok!$A$3:$BF$81,23,FALSE)</f>
        <v>Nem</v>
      </c>
    </row>
    <row r="30" spans="1:21" s="25" customFormat="1" ht="27.6" x14ac:dyDescent="0.25">
      <c r="A30" s="12" t="str">
        <f>+IF(PA!A28&gt;0,PA!A28,"")</f>
        <v/>
      </c>
      <c r="B30" s="16" t="str">
        <f>+IF(PA!B28&gt;0,PA!B28,"")</f>
        <v>VDB0001</v>
      </c>
      <c r="C30" s="17" t="str">
        <f>+VLOOKUP($B30,Adatok!$A$3:$BF$81,2,FALSE)</f>
        <v>Fini Mini - Panírozott Dinoszaurusz 800g</v>
      </c>
      <c r="D30" s="13" t="str">
        <f>+VLOOKUP($B30,Adatok!$A$3:$BF$81,3,FALSE)</f>
        <v>Panírozott, készresütött, gyorsfagyasztott, darabokból formázott csirke mellhús hozzáadott élelmi rosttal, kalciummal és tengeri sóval</v>
      </c>
      <c r="E30" s="26" t="str">
        <f>+VLOOKUP($B30,Adatok!$A$3:$BF$81,8,FALSE)</f>
        <v>Igen</v>
      </c>
      <c r="F30" s="26" t="str">
        <f>+VLOOKUP($B30,Adatok!$A$3:$BF$81,9,FALSE)</f>
        <v>Nem</v>
      </c>
      <c r="G30" s="26" t="str">
        <f>+VLOOKUP($B30,Adatok!$A$3:$BF$81,10,FALSE)</f>
        <v>Tartalmazhat</v>
      </c>
      <c r="H30" s="26" t="str">
        <f>+VLOOKUP($B30,Adatok!$A$3:$BF$81,11,FALSE)</f>
        <v>Nem</v>
      </c>
      <c r="I30" s="26" t="str">
        <f>+VLOOKUP($B30,Adatok!$A$3:$BF$81,12,FALSE)</f>
        <v>Nem</v>
      </c>
      <c r="J30" s="26" t="str">
        <f>+VLOOKUP($B30,Adatok!$A$3:$BF$81,13,FALSE)</f>
        <v>Tartalmazhat</v>
      </c>
      <c r="K30" s="26" t="str">
        <f>+VLOOKUP($B30,Adatok!$A$3:$BF$81,14,FALSE)</f>
        <v>Tartalmazhat</v>
      </c>
      <c r="L30" s="26" t="str">
        <f>+VLOOKUP($B30,Adatok!$A$3:$BF$81,15,FALSE)</f>
        <v>Nem</v>
      </c>
      <c r="M30" s="26" t="str">
        <f>+VLOOKUP($B30,Adatok!$A$3:$BF$81,16,FALSE)</f>
        <v>Nem</v>
      </c>
      <c r="N30" s="26" t="str">
        <f>+VLOOKUP($B30,Adatok!$A$3:$BF$81,17,FALSE)</f>
        <v>Nem</v>
      </c>
      <c r="O30" s="26" t="str">
        <f>+VLOOKUP($B30,Adatok!$A$3:$BF$81,18,FALSE)</f>
        <v>Nem</v>
      </c>
      <c r="P30" s="26" t="str">
        <f>+VLOOKUP($B30,Adatok!$A$3:$BF$81,19,FALSE)</f>
        <v>Nem</v>
      </c>
      <c r="Q30" s="26" t="str">
        <f>+VLOOKUP($B30,Adatok!$A$3:$BF$81,20,FALSE)</f>
        <v>Nem</v>
      </c>
      <c r="R30" s="27" t="str">
        <f>+VLOOKUP($B30,Adatok!$A$3:$BF$81,21,FALSE)</f>
        <v>Nem</v>
      </c>
      <c r="S30" s="28" t="str">
        <f>+VLOOKUP($B30,Adatok!$A$3:$BF$81,22,FALSE)</f>
        <v>Nem</v>
      </c>
      <c r="T30" s="27" t="str">
        <f>+VLOOKUP($B30,Adatok!$A$3:$BF$81,23,FALSE)</f>
        <v>Nem</v>
      </c>
      <c r="U30" s="29" t="str">
        <f>+VLOOKUP($B30,Adatok!$A$3:$BF$81,23,FALSE)</f>
        <v>Nem</v>
      </c>
    </row>
    <row r="31" spans="1:21" s="25" customFormat="1" ht="27.6" x14ac:dyDescent="0.25">
      <c r="A31" s="12" t="str">
        <f>+IF(PA!A29&gt;0,PA!A29,"")</f>
        <v>Fini Mini - Go</v>
      </c>
      <c r="B31" s="16" t="str">
        <f>+IF(PA!B29&gt;0,PA!B29,"")</f>
        <v>OAH0019</v>
      </c>
      <c r="C31" s="17" t="str">
        <f>+VLOOKUP($B31,Adatok!$A$3:$BF$81,2,FALSE)</f>
        <v>Fini Mini &amp;Go - Pulykavirsli 140g</v>
      </c>
      <c r="D31" s="13" t="str">
        <f>+VLOOKUP($B31,Adatok!$A$3:$BF$81,3,FALSE)</f>
        <v>Mini pulykavirsli hozzáadott vitaminokkal és kalciummal, védőgázas csomagolásban</v>
      </c>
      <c r="E31" s="26" t="str">
        <f>+VLOOKUP($B31,Adatok!$A$3:$BF$81,8,FALSE)</f>
        <v>Nem</v>
      </c>
      <c r="F31" s="26" t="str">
        <f>+VLOOKUP($B31,Adatok!$A$3:$BF$81,9,FALSE)</f>
        <v>Nem</v>
      </c>
      <c r="G31" s="26" t="str">
        <f>+VLOOKUP($B31,Adatok!$A$3:$BF$81,10,FALSE)</f>
        <v>Nem</v>
      </c>
      <c r="H31" s="26" t="str">
        <f>+VLOOKUP($B31,Adatok!$A$3:$BF$81,11,FALSE)</f>
        <v>Nem</v>
      </c>
      <c r="I31" s="26" t="str">
        <f>+VLOOKUP($B31,Adatok!$A$3:$BF$81,12,FALSE)</f>
        <v>Nem</v>
      </c>
      <c r="J31" s="26" t="str">
        <f>+VLOOKUP($B31,Adatok!$A$3:$BF$81,13,FALSE)</f>
        <v>Tartalmazhat</v>
      </c>
      <c r="K31" s="26" t="str">
        <f>+VLOOKUP($B31,Adatok!$A$3:$BF$81,14,FALSE)</f>
        <v>Nem</v>
      </c>
      <c r="L31" s="26" t="str">
        <f>+VLOOKUP($B31,Adatok!$A$3:$BF$81,15,FALSE)</f>
        <v>Nem</v>
      </c>
      <c r="M31" s="26" t="str">
        <f>+VLOOKUP($B31,Adatok!$A$3:$BF$81,16,FALSE)</f>
        <v>Nem</v>
      </c>
      <c r="N31" s="26" t="str">
        <f>+VLOOKUP($B31,Adatok!$A$3:$BF$81,17,FALSE)</f>
        <v>Nem</v>
      </c>
      <c r="O31" s="26" t="str">
        <f>+VLOOKUP($B31,Adatok!$A$3:$BF$81,18,FALSE)</f>
        <v>Nem</v>
      </c>
      <c r="P31" s="26" t="str">
        <f>+VLOOKUP($B31,Adatok!$A$3:$BF$81,19,FALSE)</f>
        <v>Nem</v>
      </c>
      <c r="Q31" s="26" t="str">
        <f>+VLOOKUP($B31,Adatok!$A$3:$BF$81,20,FALSE)</f>
        <v>Nem</v>
      </c>
      <c r="R31" s="27" t="str">
        <f>+VLOOKUP($B31,Adatok!$A$3:$BF$81,21,FALSE)</f>
        <v>Nem</v>
      </c>
      <c r="S31" s="28" t="str">
        <f>+VLOOKUP($B31,Adatok!$A$3:$BF$81,22,FALSE)</f>
        <v>Igen</v>
      </c>
      <c r="T31" s="27" t="str">
        <f>+VLOOKUP($B31,Adatok!$A$3:$BF$81,23,FALSE)</f>
        <v>Igen</v>
      </c>
      <c r="U31" s="29" t="str">
        <f>+VLOOKUP($B31,Adatok!$A$3:$BF$81,23,FALSE)</f>
        <v>Igen</v>
      </c>
    </row>
    <row r="32" spans="1:21" s="25" customFormat="1" ht="27.6" x14ac:dyDescent="0.25">
      <c r="A32" s="12" t="str">
        <f>+IF(PA!A30&gt;0,PA!A30,"")</f>
        <v>Fitt</v>
      </c>
      <c r="B32" s="16" t="str">
        <f>+IF(PA!B30&gt;0,PA!B30,"")</f>
        <v>OAO0001</v>
      </c>
      <c r="C32" s="17" t="str">
        <f>+VLOOKUP($B32,Adatok!$A$3:$BF$81,2,FALSE)</f>
        <v>Fitt virsli 230g</v>
      </c>
      <c r="D32" s="13" t="str">
        <f>+VLOOKUP($B32,Adatok!$A$3:$BF$81,3,FALSE)</f>
        <v>FITT Csirkevirsli 15% Cserpes Sajtműhelyben készült laktózmentes natúr joghurttal, csökkentett zsírtartalommal</v>
      </c>
      <c r="E32" s="26" t="str">
        <f>+VLOOKUP($B32,Adatok!$A$3:$BF$81,8,FALSE)</f>
        <v>Nem</v>
      </c>
      <c r="F32" s="26" t="str">
        <f>+VLOOKUP($B32,Adatok!$A$3:$BF$81,9,FALSE)</f>
        <v>Nem</v>
      </c>
      <c r="G32" s="26" t="str">
        <f>+VLOOKUP($B32,Adatok!$A$3:$BF$81,10,FALSE)</f>
        <v>Nem</v>
      </c>
      <c r="H32" s="26" t="str">
        <f>+VLOOKUP($B32,Adatok!$A$3:$BF$81,11,FALSE)</f>
        <v>Nem</v>
      </c>
      <c r="I32" s="26" t="str">
        <f>+VLOOKUP($B32,Adatok!$A$3:$BF$81,12,FALSE)</f>
        <v>Nem</v>
      </c>
      <c r="J32" s="26" t="str">
        <f>+VLOOKUP($B32,Adatok!$A$3:$BF$81,13,FALSE)</f>
        <v>Nem</v>
      </c>
      <c r="K32" s="26" t="str">
        <f>+VLOOKUP($B32,Adatok!$A$3:$BF$81,14,FALSE)</f>
        <v>Igen</v>
      </c>
      <c r="L32" s="26" t="str">
        <f>+VLOOKUP($B32,Adatok!$A$3:$BF$81,15,FALSE)</f>
        <v>Nem</v>
      </c>
      <c r="M32" s="26" t="str">
        <f>+VLOOKUP($B32,Adatok!$A$3:$BF$81,16,FALSE)</f>
        <v>Nem</v>
      </c>
      <c r="N32" s="26" t="str">
        <f>+VLOOKUP($B32,Adatok!$A$3:$BF$81,17,FALSE)</f>
        <v>Nem</v>
      </c>
      <c r="O32" s="26" t="str">
        <f>+VLOOKUP($B32,Adatok!$A$3:$BF$81,18,FALSE)</f>
        <v>Nem</v>
      </c>
      <c r="P32" s="26" t="str">
        <f>+VLOOKUP($B32,Adatok!$A$3:$BF$81,19,FALSE)</f>
        <v>Nem</v>
      </c>
      <c r="Q32" s="26" t="str">
        <f>+VLOOKUP($B32,Adatok!$A$3:$BF$81,20,FALSE)</f>
        <v>Nem</v>
      </c>
      <c r="R32" s="27" t="str">
        <f>+VLOOKUP($B32,Adatok!$A$3:$BF$81,21,FALSE)</f>
        <v>Nem</v>
      </c>
      <c r="S32" s="28" t="str">
        <f>+VLOOKUP($B32,Adatok!$A$3:$BF$81,22,FALSE)</f>
        <v>Igen</v>
      </c>
      <c r="T32" s="27" t="str">
        <f>+VLOOKUP($B32,Adatok!$A$3:$BF$81,23,FALSE)</f>
        <v>Igen</v>
      </c>
      <c r="U32" s="29" t="str">
        <f>+VLOOKUP($B32,Adatok!$A$3:$BF$81,23,FALSE)</f>
        <v>Igen</v>
      </c>
    </row>
    <row r="33" spans="1:21" s="25" customFormat="1" ht="41.4" x14ac:dyDescent="0.25">
      <c r="A33" s="12" t="str">
        <f>+IF(PA!A31&gt;0,PA!A31,"")</f>
        <v/>
      </c>
      <c r="B33" s="16" t="str">
        <f>+IF(PA!B31&gt;0,PA!B31,"")</f>
        <v>SAJ0001</v>
      </c>
      <c r="C33" s="17" t="str">
        <f>+VLOOKUP($B33,Adatok!$A$3:$BF$81,2,FALSE)</f>
        <v>Fitt párizsi 90g</v>
      </c>
      <c r="D33" s="13" t="str">
        <f>+VLOOKUP($B33,Adatok!$A$3:$BF$81,3,FALSE)</f>
        <v>FITT Csirkepárizsi 10% Cserpes Sajtműhelyben készült laktózmentes natúr joghurttal, 7% sárgarépával, csökkentett zsírtartalommal, szeletelt, védőgázas csomagolásban</v>
      </c>
      <c r="E33" s="26" t="str">
        <f>+VLOOKUP($B33,Adatok!$A$3:$BF$81,8,FALSE)</f>
        <v>Nem</v>
      </c>
      <c r="F33" s="26" t="str">
        <f>+VLOOKUP($B33,Adatok!$A$3:$BF$81,9,FALSE)</f>
        <v>Nem</v>
      </c>
      <c r="G33" s="26" t="str">
        <f>+VLOOKUP($B33,Adatok!$A$3:$BF$81,10,FALSE)</f>
        <v>Nem</v>
      </c>
      <c r="H33" s="26" t="str">
        <f>+VLOOKUP($B33,Adatok!$A$3:$BF$81,11,FALSE)</f>
        <v>Nem</v>
      </c>
      <c r="I33" s="26" t="str">
        <f>+VLOOKUP($B33,Adatok!$A$3:$BF$81,12,FALSE)</f>
        <v>Nem</v>
      </c>
      <c r="J33" s="26" t="str">
        <f>+VLOOKUP($B33,Adatok!$A$3:$BF$81,13,FALSE)</f>
        <v>Nem</v>
      </c>
      <c r="K33" s="26" t="str">
        <f>+VLOOKUP($B33,Adatok!$A$3:$BF$81,14,FALSE)</f>
        <v>Igen</v>
      </c>
      <c r="L33" s="26" t="str">
        <f>+VLOOKUP($B33,Adatok!$A$3:$BF$81,15,FALSE)</f>
        <v>Nem</v>
      </c>
      <c r="M33" s="26" t="str">
        <f>+VLOOKUP($B33,Adatok!$A$3:$BF$81,16,FALSE)</f>
        <v>Nem</v>
      </c>
      <c r="N33" s="26" t="str">
        <f>+VLOOKUP($B33,Adatok!$A$3:$BF$81,17,FALSE)</f>
        <v>Nem</v>
      </c>
      <c r="O33" s="26" t="str">
        <f>+VLOOKUP($B33,Adatok!$A$3:$BF$81,18,FALSE)</f>
        <v>Nem</v>
      </c>
      <c r="P33" s="26" t="str">
        <f>+VLOOKUP($B33,Adatok!$A$3:$BF$81,19,FALSE)</f>
        <v>Nem</v>
      </c>
      <c r="Q33" s="26" t="str">
        <f>+VLOOKUP($B33,Adatok!$A$3:$BF$81,20,FALSE)</f>
        <v>Nem</v>
      </c>
      <c r="R33" s="27" t="str">
        <f>+VLOOKUP($B33,Adatok!$A$3:$BF$81,21,FALSE)</f>
        <v>Nem</v>
      </c>
      <c r="S33" s="28" t="str">
        <f>+VLOOKUP($B33,Adatok!$A$3:$BF$81,22,FALSE)</f>
        <v>Igen</v>
      </c>
      <c r="T33" s="27" t="str">
        <f>+VLOOKUP($B33,Adatok!$A$3:$BF$81,23,FALSE)</f>
        <v>Igen</v>
      </c>
      <c r="U33" s="29" t="str">
        <f>+VLOOKUP($B33,Adatok!$A$3:$BF$81,23,FALSE)</f>
        <v>Igen</v>
      </c>
    </row>
    <row r="34" spans="1:21" s="25" customFormat="1" ht="27.6" x14ac:dyDescent="0.25">
      <c r="A34" s="12" t="str">
        <f>+IF(PA!A32&gt;0,PA!A32,"")</f>
        <v/>
      </c>
      <c r="B34" s="16" t="str">
        <f>+IF(PA!B32&gt;0,PA!B32,"")</f>
        <v>SEN0001</v>
      </c>
      <c r="C34" s="17" t="str">
        <f>+VLOOKUP($B34,Adatok!$A$3:$BF$81,2,FALSE)</f>
        <v>Fitt Csirkemell sonka 70g</v>
      </c>
      <c r="D34" s="13" t="str">
        <f>+VLOOKUP($B34,Adatok!$A$3:$BF$81,3,FALSE)</f>
        <v>FITT Formázott, hőkezelt csirkemell sonka, hozzáadott kalciummal, szeletelt, védőgázas csomagolásban</v>
      </c>
      <c r="E34" s="26" t="str">
        <f>+VLOOKUP($B34,Adatok!$A$3:$BF$81,8,FALSE)</f>
        <v>Nem</v>
      </c>
      <c r="F34" s="26" t="str">
        <f>+VLOOKUP($B34,Adatok!$A$3:$BF$81,9,FALSE)</f>
        <v>Nem</v>
      </c>
      <c r="G34" s="26" t="str">
        <f>+VLOOKUP($B34,Adatok!$A$3:$BF$81,10,FALSE)</f>
        <v>Nem</v>
      </c>
      <c r="H34" s="26" t="str">
        <f>+VLOOKUP($B34,Adatok!$A$3:$BF$81,11,FALSE)</f>
        <v>Nem</v>
      </c>
      <c r="I34" s="26" t="str">
        <f>+VLOOKUP($B34,Adatok!$A$3:$BF$81,12,FALSE)</f>
        <v>Nem</v>
      </c>
      <c r="J34" s="26" t="str">
        <f>+VLOOKUP($B34,Adatok!$A$3:$BF$81,13,FALSE)</f>
        <v>Nem</v>
      </c>
      <c r="K34" s="26" t="str">
        <f>+VLOOKUP($B34,Adatok!$A$3:$BF$81,14,FALSE)</f>
        <v>Nem</v>
      </c>
      <c r="L34" s="26" t="str">
        <f>+VLOOKUP($B34,Adatok!$A$3:$BF$81,15,FALSE)</f>
        <v>Nem</v>
      </c>
      <c r="M34" s="26" t="str">
        <f>+VLOOKUP($B34,Adatok!$A$3:$BF$81,16,FALSE)</f>
        <v>Nem</v>
      </c>
      <c r="N34" s="26" t="str">
        <f>+VLOOKUP($B34,Adatok!$A$3:$BF$81,17,FALSE)</f>
        <v>Nem</v>
      </c>
      <c r="O34" s="26" t="str">
        <f>+VLOOKUP($B34,Adatok!$A$3:$BF$81,18,FALSE)</f>
        <v>Nem</v>
      </c>
      <c r="P34" s="26" t="str">
        <f>+VLOOKUP($B34,Adatok!$A$3:$BF$81,19,FALSE)</f>
        <v>Nem</v>
      </c>
      <c r="Q34" s="26" t="str">
        <f>+VLOOKUP($B34,Adatok!$A$3:$BF$81,20,FALSE)</f>
        <v>Nem</v>
      </c>
      <c r="R34" s="27" t="str">
        <f>+VLOOKUP($B34,Adatok!$A$3:$BF$81,21,FALSE)</f>
        <v>Nem</v>
      </c>
      <c r="S34" s="28" t="str">
        <f>+VLOOKUP($B34,Adatok!$A$3:$BF$81,22,FALSE)</f>
        <v>Igen</v>
      </c>
      <c r="T34" s="27" t="str">
        <f>+VLOOKUP($B34,Adatok!$A$3:$BF$81,23,FALSE)</f>
        <v>Igen</v>
      </c>
      <c r="U34" s="29" t="str">
        <f>+VLOOKUP($B34,Adatok!$A$3:$BF$81,23,FALSE)</f>
        <v>Igen</v>
      </c>
    </row>
    <row r="35" spans="1:21" s="25" customFormat="1" x14ac:dyDescent="0.25">
      <c r="A35" s="12" t="str">
        <f>+IF(PA!A33&gt;0,PA!A33,"")</f>
        <v>Füstli</v>
      </c>
      <c r="B35" s="16" t="str">
        <f>+IF(PA!B33&gt;0,PA!B33,"")</f>
        <v>OAD0066</v>
      </c>
      <c r="C35" s="17" t="str">
        <f>+VLOOKUP($B35,Adatok!$A$3:$BF$81,2,FALSE)</f>
        <v>Füstli - Klasszik 140g</v>
      </c>
      <c r="D35" s="13" t="str">
        <f>+VLOOKUP($B35,Adatok!$A$3:$BF$81,3,FALSE)</f>
        <v>Füst ízesítésű pulykavirsli</v>
      </c>
      <c r="E35" s="26" t="str">
        <f>+VLOOKUP($B35,Adatok!$A$3:$BF$81,8,FALSE)</f>
        <v>Nem</v>
      </c>
      <c r="F35" s="26" t="str">
        <f>+VLOOKUP($B35,Adatok!$A$3:$BF$81,9,FALSE)</f>
        <v>Nem</v>
      </c>
      <c r="G35" s="26" t="str">
        <f>+VLOOKUP($B35,Adatok!$A$3:$BF$81,10,FALSE)</f>
        <v>Nem</v>
      </c>
      <c r="H35" s="26" t="str">
        <f>+VLOOKUP($B35,Adatok!$A$3:$BF$81,11,FALSE)</f>
        <v>Nem</v>
      </c>
      <c r="I35" s="26" t="str">
        <f>+VLOOKUP($B35,Adatok!$A$3:$BF$81,12,FALSE)</f>
        <v>Nem</v>
      </c>
      <c r="J35" s="26" t="str">
        <f>+VLOOKUP($B35,Adatok!$A$3:$BF$81,13,FALSE)</f>
        <v>Nem</v>
      </c>
      <c r="K35" s="26" t="str">
        <f>+VLOOKUP($B35,Adatok!$A$3:$BF$81,14,FALSE)</f>
        <v>Nem</v>
      </c>
      <c r="L35" s="26" t="str">
        <f>+VLOOKUP($B35,Adatok!$A$3:$BF$81,15,FALSE)</f>
        <v>Nem</v>
      </c>
      <c r="M35" s="26" t="str">
        <f>+VLOOKUP($B35,Adatok!$A$3:$BF$81,16,FALSE)</f>
        <v>Nem</v>
      </c>
      <c r="N35" s="26" t="str">
        <f>+VLOOKUP($B35,Adatok!$A$3:$BF$81,17,FALSE)</f>
        <v>Igen</v>
      </c>
      <c r="O35" s="26" t="str">
        <f>+VLOOKUP($B35,Adatok!$A$3:$BF$81,18,FALSE)</f>
        <v>Nem</v>
      </c>
      <c r="P35" s="26" t="str">
        <f>+VLOOKUP($B35,Adatok!$A$3:$BF$81,19,FALSE)</f>
        <v>Nem</v>
      </c>
      <c r="Q35" s="26" t="str">
        <f>+VLOOKUP($B35,Adatok!$A$3:$BF$81,20,FALSE)</f>
        <v>Nem</v>
      </c>
      <c r="R35" s="27" t="str">
        <f>+VLOOKUP($B35,Adatok!$A$3:$BF$81,21,FALSE)</f>
        <v>Nem</v>
      </c>
      <c r="S35" s="28" t="str">
        <f>+VLOOKUP($B35,Adatok!$A$3:$BF$81,22,FALSE)</f>
        <v>Igen</v>
      </c>
      <c r="T35" s="27" t="str">
        <f>+VLOOKUP($B35,Adatok!$A$3:$BF$81,23,FALSE)</f>
        <v>Igen</v>
      </c>
      <c r="U35" s="29" t="str">
        <f>+VLOOKUP($B35,Adatok!$A$3:$BF$81,23,FALSE)</f>
        <v>Igen</v>
      </c>
    </row>
    <row r="36" spans="1:21" s="25" customFormat="1" x14ac:dyDescent="0.25">
      <c r="A36" s="12" t="str">
        <f>+IF(PA!A34&gt;0,PA!A34,"")</f>
        <v/>
      </c>
      <c r="B36" s="16" t="str">
        <f>+IF(PA!B34&gt;0,PA!B34,"")</f>
        <v>OAD0067</v>
      </c>
      <c r="C36" s="17" t="str">
        <f>+VLOOKUP($B36,Adatok!$A$3:$BF$81,2,FALSE)</f>
        <v>Füstli - Klasszik 350g</v>
      </c>
      <c r="D36" s="13" t="str">
        <f>+VLOOKUP($B36,Adatok!$A$3:$BF$81,3,FALSE)</f>
        <v>Füst ízesítésű pulykavirsli</v>
      </c>
      <c r="E36" s="26" t="str">
        <f>+VLOOKUP($B36,Adatok!$A$3:$BF$81,8,FALSE)</f>
        <v>Nem</v>
      </c>
      <c r="F36" s="26" t="str">
        <f>+VLOOKUP($B36,Adatok!$A$3:$BF$81,9,FALSE)</f>
        <v>Nem</v>
      </c>
      <c r="G36" s="26" t="str">
        <f>+VLOOKUP($B36,Adatok!$A$3:$BF$81,10,FALSE)</f>
        <v>Nem</v>
      </c>
      <c r="H36" s="26" t="str">
        <f>+VLOOKUP($B36,Adatok!$A$3:$BF$81,11,FALSE)</f>
        <v>Nem</v>
      </c>
      <c r="I36" s="26" t="str">
        <f>+VLOOKUP($B36,Adatok!$A$3:$BF$81,12,FALSE)</f>
        <v>Nem</v>
      </c>
      <c r="J36" s="26" t="str">
        <f>+VLOOKUP($B36,Adatok!$A$3:$BF$81,13,FALSE)</f>
        <v>Nem</v>
      </c>
      <c r="K36" s="26" t="str">
        <f>+VLOOKUP($B36,Adatok!$A$3:$BF$81,14,FALSE)</f>
        <v>Nem</v>
      </c>
      <c r="L36" s="26" t="str">
        <f>+VLOOKUP($B36,Adatok!$A$3:$BF$81,15,FALSE)</f>
        <v>Nem</v>
      </c>
      <c r="M36" s="26" t="str">
        <f>+VLOOKUP($B36,Adatok!$A$3:$BF$81,16,FALSE)</f>
        <v>Nem</v>
      </c>
      <c r="N36" s="26" t="str">
        <f>+VLOOKUP($B36,Adatok!$A$3:$BF$81,17,FALSE)</f>
        <v>Igen</v>
      </c>
      <c r="O36" s="26" t="str">
        <f>+VLOOKUP($B36,Adatok!$A$3:$BF$81,18,FALSE)</f>
        <v>Nem</v>
      </c>
      <c r="P36" s="26" t="str">
        <f>+VLOOKUP($B36,Adatok!$A$3:$BF$81,19,FALSE)</f>
        <v>Nem</v>
      </c>
      <c r="Q36" s="26" t="str">
        <f>+VLOOKUP($B36,Adatok!$A$3:$BF$81,20,FALSE)</f>
        <v>Nem</v>
      </c>
      <c r="R36" s="27" t="str">
        <f>+VLOOKUP($B36,Adatok!$A$3:$BF$81,21,FALSE)</f>
        <v>Nem</v>
      </c>
      <c r="S36" s="28" t="str">
        <f>+VLOOKUP($B36,Adatok!$A$3:$BF$81,22,FALSE)</f>
        <v>Igen</v>
      </c>
      <c r="T36" s="27" t="str">
        <f>+VLOOKUP($B36,Adatok!$A$3:$BF$81,23,FALSE)</f>
        <v>Igen</v>
      </c>
      <c r="U36" s="29" t="str">
        <f>+VLOOKUP($B36,Adatok!$A$3:$BF$81,23,FALSE)</f>
        <v>Igen</v>
      </c>
    </row>
    <row r="37" spans="1:21" s="25" customFormat="1" x14ac:dyDescent="0.25">
      <c r="A37" s="12" t="str">
        <f>+IF(PA!A35&gt;0,PA!A35,"")</f>
        <v/>
      </c>
      <c r="B37" s="16" t="str">
        <f>+IF(PA!B35&gt;0,PA!B35,"")</f>
        <v>OAD0068</v>
      </c>
      <c r="C37" s="17" t="str">
        <f>+VLOOKUP($B37,Adatok!$A$3:$BF$81,2,FALSE)</f>
        <v>Füstli - Klasszik 280g</v>
      </c>
      <c r="D37" s="13" t="str">
        <f>+VLOOKUP($B37,Adatok!$A$3:$BF$81,3,FALSE)</f>
        <v>Füst ízesítésű pulykavirsli</v>
      </c>
      <c r="E37" s="26" t="str">
        <f>+VLOOKUP($B37,Adatok!$A$3:$BF$81,8,FALSE)</f>
        <v>Nem</v>
      </c>
      <c r="F37" s="26" t="str">
        <f>+VLOOKUP($B37,Adatok!$A$3:$BF$81,9,FALSE)</f>
        <v>Nem</v>
      </c>
      <c r="G37" s="26" t="str">
        <f>+VLOOKUP($B37,Adatok!$A$3:$BF$81,10,FALSE)</f>
        <v>Nem</v>
      </c>
      <c r="H37" s="26" t="str">
        <f>+VLOOKUP($B37,Adatok!$A$3:$BF$81,11,FALSE)</f>
        <v>Nem</v>
      </c>
      <c r="I37" s="26" t="str">
        <f>+VLOOKUP($B37,Adatok!$A$3:$BF$81,12,FALSE)</f>
        <v>Nem</v>
      </c>
      <c r="J37" s="26" t="str">
        <f>+VLOOKUP($B37,Adatok!$A$3:$BF$81,13,FALSE)</f>
        <v>Nem</v>
      </c>
      <c r="K37" s="26" t="str">
        <f>+VLOOKUP($B37,Adatok!$A$3:$BF$81,14,FALSE)</f>
        <v>Nem</v>
      </c>
      <c r="L37" s="26" t="str">
        <f>+VLOOKUP($B37,Adatok!$A$3:$BF$81,15,FALSE)</f>
        <v>Nem</v>
      </c>
      <c r="M37" s="26" t="str">
        <f>+VLOOKUP($B37,Adatok!$A$3:$BF$81,16,FALSE)</f>
        <v>Nem</v>
      </c>
      <c r="N37" s="26" t="str">
        <f>+VLOOKUP($B37,Adatok!$A$3:$BF$81,17,FALSE)</f>
        <v>Igen</v>
      </c>
      <c r="O37" s="26" t="str">
        <f>+VLOOKUP($B37,Adatok!$A$3:$BF$81,18,FALSE)</f>
        <v>Nem</v>
      </c>
      <c r="P37" s="26" t="str">
        <f>+VLOOKUP($B37,Adatok!$A$3:$BF$81,19,FALSE)</f>
        <v>Nem</v>
      </c>
      <c r="Q37" s="26" t="str">
        <f>+VLOOKUP($B37,Adatok!$A$3:$BF$81,20,FALSE)</f>
        <v>Nem</v>
      </c>
      <c r="R37" s="27" t="str">
        <f>+VLOOKUP($B37,Adatok!$A$3:$BF$81,21,FALSE)</f>
        <v>Nem</v>
      </c>
      <c r="S37" s="28" t="str">
        <f>+VLOOKUP($B37,Adatok!$A$3:$BF$81,22,FALSE)</f>
        <v>Igen</v>
      </c>
      <c r="T37" s="27" t="str">
        <f>+VLOOKUP($B37,Adatok!$A$3:$BF$81,23,FALSE)</f>
        <v>Igen</v>
      </c>
      <c r="U37" s="29" t="str">
        <f>+VLOOKUP($B37,Adatok!$A$3:$BF$81,23,FALSE)</f>
        <v>Igen</v>
      </c>
    </row>
    <row r="38" spans="1:21" s="25" customFormat="1" ht="27.6" x14ac:dyDescent="0.25">
      <c r="A38" s="12" t="str">
        <f>+IF(PA!A36&gt;0,PA!A36,"")</f>
        <v/>
      </c>
      <c r="B38" s="16" t="str">
        <f>+IF(PA!B36&gt;0,PA!B36,"")</f>
        <v>OAD0211</v>
      </c>
      <c r="C38" s="17" t="str">
        <f>+VLOOKUP($B38,Adatok!$A$3:$BF$81,2,FALSE)</f>
        <v>Füstli - Csípős, Jalapeno paprikával 140g</v>
      </c>
      <c r="D38" s="13" t="str">
        <f>+VLOOKUP($B38,Adatok!$A$3:$BF$81,3,FALSE)</f>
        <v>Főtt, füst ízesítésű és csípős, pulykahúsból és csontokról mechanikusan lefejtett pulykahúsból készült termék, Jalapeno paprikával</v>
      </c>
      <c r="E38" s="26" t="str">
        <f>+VLOOKUP($B38,Adatok!$A$3:$BF$81,8,FALSE)</f>
        <v>Nem</v>
      </c>
      <c r="F38" s="26" t="str">
        <f>+VLOOKUP($B38,Adatok!$A$3:$BF$81,9,FALSE)</f>
        <v>Nem</v>
      </c>
      <c r="G38" s="26" t="str">
        <f>+VLOOKUP($B38,Adatok!$A$3:$BF$81,10,FALSE)</f>
        <v>Nem</v>
      </c>
      <c r="H38" s="26" t="str">
        <f>+VLOOKUP($B38,Adatok!$A$3:$BF$81,11,FALSE)</f>
        <v>Nem</v>
      </c>
      <c r="I38" s="26" t="str">
        <f>+VLOOKUP($B38,Adatok!$A$3:$BF$81,12,FALSE)</f>
        <v>Nem</v>
      </c>
      <c r="J38" s="26" t="str">
        <f>+VLOOKUP($B38,Adatok!$A$3:$BF$81,13,FALSE)</f>
        <v>Nem</v>
      </c>
      <c r="K38" s="26" t="str">
        <f>+VLOOKUP($B38,Adatok!$A$3:$BF$81,14,FALSE)</f>
        <v>Nem</v>
      </c>
      <c r="L38" s="26" t="str">
        <f>+VLOOKUP($B38,Adatok!$A$3:$BF$81,15,FALSE)</f>
        <v>Nem</v>
      </c>
      <c r="M38" s="26" t="str">
        <f>+VLOOKUP($B38,Adatok!$A$3:$BF$81,16,FALSE)</f>
        <v>Nem</v>
      </c>
      <c r="N38" s="26" t="str">
        <f>+VLOOKUP($B38,Adatok!$A$3:$BF$81,17,FALSE)</f>
        <v>Igen</v>
      </c>
      <c r="O38" s="26" t="str">
        <f>+VLOOKUP($B38,Adatok!$A$3:$BF$81,18,FALSE)</f>
        <v>Nem</v>
      </c>
      <c r="P38" s="26" t="str">
        <f>+VLOOKUP($B38,Adatok!$A$3:$BF$81,19,FALSE)</f>
        <v>Nem</v>
      </c>
      <c r="Q38" s="26" t="str">
        <f>+VLOOKUP($B38,Adatok!$A$3:$BF$81,20,FALSE)</f>
        <v>Nem</v>
      </c>
      <c r="R38" s="27" t="str">
        <f>+VLOOKUP($B38,Adatok!$A$3:$BF$81,21,FALSE)</f>
        <v>Nem</v>
      </c>
      <c r="S38" s="28" t="str">
        <f>+VLOOKUP($B38,Adatok!$A$3:$BF$81,22,FALSE)</f>
        <v>Igen</v>
      </c>
      <c r="T38" s="27" t="str">
        <f>+VLOOKUP($B38,Adatok!$A$3:$BF$81,23,FALSE)</f>
        <v>Igen</v>
      </c>
      <c r="U38" s="29" t="str">
        <f>+VLOOKUP($B38,Adatok!$A$3:$BF$81,23,FALSE)</f>
        <v>Igen</v>
      </c>
    </row>
    <row r="39" spans="1:21" s="25" customFormat="1" ht="27.6" x14ac:dyDescent="0.25">
      <c r="A39" s="12" t="str">
        <f>+IF(PA!A37&gt;0,PA!A37,"")</f>
        <v/>
      </c>
      <c r="B39" s="16" t="str">
        <f>+IF(PA!B37&gt;0,PA!B37,"")</f>
        <v>OAD0212</v>
      </c>
      <c r="C39" s="17" t="str">
        <f>+VLOOKUP($B39,Adatok!$A$3:$BF$81,2,FALSE)</f>
        <v>Füstli - Csípős, Jalapeno paprikával 350g</v>
      </c>
      <c r="D39" s="13" t="str">
        <f>+VLOOKUP($B39,Adatok!$A$3:$BF$81,3,FALSE)</f>
        <v>Főtt, füst ízesítésű és csípős, pulykahúsból és csontokról mechanikusan lefejtett pulykahúsból készült termék, Jalapeno paprikával</v>
      </c>
      <c r="E39" s="26" t="str">
        <f>+VLOOKUP($B39,Adatok!$A$3:$BF$81,8,FALSE)</f>
        <v>Nem</v>
      </c>
      <c r="F39" s="26" t="str">
        <f>+VLOOKUP($B39,Adatok!$A$3:$BF$81,9,FALSE)</f>
        <v>Nem</v>
      </c>
      <c r="G39" s="26" t="str">
        <f>+VLOOKUP($B39,Adatok!$A$3:$BF$81,10,FALSE)</f>
        <v>Nem</v>
      </c>
      <c r="H39" s="26" t="str">
        <f>+VLOOKUP($B39,Adatok!$A$3:$BF$81,11,FALSE)</f>
        <v>Nem</v>
      </c>
      <c r="I39" s="26" t="str">
        <f>+VLOOKUP($B39,Adatok!$A$3:$BF$81,12,FALSE)</f>
        <v>Nem</v>
      </c>
      <c r="J39" s="26" t="str">
        <f>+VLOOKUP($B39,Adatok!$A$3:$BF$81,13,FALSE)</f>
        <v>Nem</v>
      </c>
      <c r="K39" s="26" t="str">
        <f>+VLOOKUP($B39,Adatok!$A$3:$BF$81,14,FALSE)</f>
        <v>Nem</v>
      </c>
      <c r="L39" s="26" t="str">
        <f>+VLOOKUP($B39,Adatok!$A$3:$BF$81,15,FALSE)</f>
        <v>Nem</v>
      </c>
      <c r="M39" s="26" t="str">
        <f>+VLOOKUP($B39,Adatok!$A$3:$BF$81,16,FALSE)</f>
        <v>Nem</v>
      </c>
      <c r="N39" s="26" t="str">
        <f>+VLOOKUP($B39,Adatok!$A$3:$BF$81,17,FALSE)</f>
        <v>Igen</v>
      </c>
      <c r="O39" s="26" t="str">
        <f>+VLOOKUP($B39,Adatok!$A$3:$BF$81,18,FALSE)</f>
        <v>Nem</v>
      </c>
      <c r="P39" s="26" t="str">
        <f>+VLOOKUP($B39,Adatok!$A$3:$BF$81,19,FALSE)</f>
        <v>Nem</v>
      </c>
      <c r="Q39" s="26" t="str">
        <f>+VLOOKUP($B39,Adatok!$A$3:$BF$81,20,FALSE)</f>
        <v>Nem</v>
      </c>
      <c r="R39" s="27" t="str">
        <f>+VLOOKUP($B39,Adatok!$A$3:$BF$81,21,FALSE)</f>
        <v>Nem</v>
      </c>
      <c r="S39" s="28" t="str">
        <f>+VLOOKUP($B39,Adatok!$A$3:$BF$81,22,FALSE)</f>
        <v>Igen</v>
      </c>
      <c r="T39" s="27" t="str">
        <f>+VLOOKUP($B39,Adatok!$A$3:$BF$81,23,FALSE)</f>
        <v>Igen</v>
      </c>
      <c r="U39" s="29" t="str">
        <f>+VLOOKUP($B39,Adatok!$A$3:$BF$81,23,FALSE)</f>
        <v>Igen</v>
      </c>
    </row>
    <row r="40" spans="1:21" s="25" customFormat="1" ht="27.6" x14ac:dyDescent="0.25">
      <c r="A40" s="12" t="str">
        <f>+IF(PA!A38&gt;0,PA!A38,"")</f>
        <v/>
      </c>
      <c r="B40" s="16" t="str">
        <f>+IF(PA!B38&gt;0,PA!B38,"")</f>
        <v>OAD0408</v>
      </c>
      <c r="C40" s="17" t="str">
        <f>+VLOOKUP($B40,Adatok!$A$3:$BF$81,2,FALSE)</f>
        <v>Füstli - Ínyenc 140g</v>
      </c>
      <c r="D40" s="13" t="str">
        <f>+VLOOKUP($B40,Adatok!$A$3:$BF$81,3,FALSE)</f>
        <v>Főtt, füst ízesítésű és borsos-fokhagymás fűszerezésű, pulykahúsból és csontokról mechanikusan lefejtett pulykahúsból készült termék</v>
      </c>
      <c r="E40" s="26" t="str">
        <f>+VLOOKUP($B40,Adatok!$A$3:$BF$81,8,FALSE)</f>
        <v>Nem</v>
      </c>
      <c r="F40" s="26" t="str">
        <f>+VLOOKUP($B40,Adatok!$A$3:$BF$81,9,FALSE)</f>
        <v>Nem</v>
      </c>
      <c r="G40" s="26" t="str">
        <f>+VLOOKUP($B40,Adatok!$A$3:$BF$81,10,FALSE)</f>
        <v>Nem</v>
      </c>
      <c r="H40" s="26" t="str">
        <f>+VLOOKUP($B40,Adatok!$A$3:$BF$81,11,FALSE)</f>
        <v>Nem</v>
      </c>
      <c r="I40" s="26" t="str">
        <f>+VLOOKUP($B40,Adatok!$A$3:$BF$81,12,FALSE)</f>
        <v>Nem</v>
      </c>
      <c r="J40" s="26" t="str">
        <f>+VLOOKUP($B40,Adatok!$A$3:$BF$81,13,FALSE)</f>
        <v>Nem</v>
      </c>
      <c r="K40" s="26" t="str">
        <f>+VLOOKUP($B40,Adatok!$A$3:$BF$81,14,FALSE)</f>
        <v>Nem</v>
      </c>
      <c r="L40" s="26" t="str">
        <f>+VLOOKUP($B40,Adatok!$A$3:$BF$81,15,FALSE)</f>
        <v>Nem</v>
      </c>
      <c r="M40" s="26" t="str">
        <f>+VLOOKUP($B40,Adatok!$A$3:$BF$81,16,FALSE)</f>
        <v>Nem</v>
      </c>
      <c r="N40" s="26" t="str">
        <f>+VLOOKUP($B40,Adatok!$A$3:$BF$81,17,FALSE)</f>
        <v>Igen</v>
      </c>
      <c r="O40" s="26" t="str">
        <f>+VLOOKUP($B40,Adatok!$A$3:$BF$81,18,FALSE)</f>
        <v>Nem</v>
      </c>
      <c r="P40" s="26" t="str">
        <f>+VLOOKUP($B40,Adatok!$A$3:$BF$81,19,FALSE)</f>
        <v>Nem</v>
      </c>
      <c r="Q40" s="26" t="str">
        <f>+VLOOKUP($B40,Adatok!$A$3:$BF$81,20,FALSE)</f>
        <v>Nem</v>
      </c>
      <c r="R40" s="27" t="str">
        <f>+VLOOKUP($B40,Adatok!$A$3:$BF$81,21,FALSE)</f>
        <v>Nem</v>
      </c>
      <c r="S40" s="28" t="str">
        <f>+VLOOKUP($B40,Adatok!$A$3:$BF$81,22,FALSE)</f>
        <v>Igen</v>
      </c>
      <c r="T40" s="27" t="str">
        <f>+VLOOKUP($B40,Adatok!$A$3:$BF$81,23,FALSE)</f>
        <v>Igen</v>
      </c>
      <c r="U40" s="29" t="str">
        <f>+VLOOKUP($B40,Adatok!$A$3:$BF$81,23,FALSE)</f>
        <v>Igen</v>
      </c>
    </row>
    <row r="41" spans="1:21" s="25" customFormat="1" ht="27.6" x14ac:dyDescent="0.25">
      <c r="A41" s="12" t="str">
        <f>+IF(PA!A39&gt;0,PA!A39,"")</f>
        <v/>
      </c>
      <c r="B41" s="16" t="str">
        <f>+IF(PA!B39&gt;0,PA!B39,"")</f>
        <v>OAD0409</v>
      </c>
      <c r="C41" s="17" t="str">
        <f>+VLOOKUP($B41,Adatok!$A$3:$BF$81,2,FALSE)</f>
        <v>Füstli - Ínyenc 350g</v>
      </c>
      <c r="D41" s="13" t="str">
        <f>+VLOOKUP($B41,Adatok!$A$3:$BF$81,3,FALSE)</f>
        <v>Főtt, füst ízesítésű és borsos-fokhagymás fűszerezésű, pulykahúsból és csontokról mechanikusan lefejtett pulykahúsból készült termék</v>
      </c>
      <c r="E41" s="26" t="str">
        <f>+VLOOKUP($B41,Adatok!$A$3:$BF$81,8,FALSE)</f>
        <v>Nem</v>
      </c>
      <c r="F41" s="26" t="str">
        <f>+VLOOKUP($B41,Adatok!$A$3:$BF$81,9,FALSE)</f>
        <v>Nem</v>
      </c>
      <c r="G41" s="26" t="str">
        <f>+VLOOKUP($B41,Adatok!$A$3:$BF$81,10,FALSE)</f>
        <v>Nem</v>
      </c>
      <c r="H41" s="26" t="str">
        <f>+VLOOKUP($B41,Adatok!$A$3:$BF$81,11,FALSE)</f>
        <v>Nem</v>
      </c>
      <c r="I41" s="26" t="str">
        <f>+VLOOKUP($B41,Adatok!$A$3:$BF$81,12,FALSE)</f>
        <v>Nem</v>
      </c>
      <c r="J41" s="26" t="str">
        <f>+VLOOKUP($B41,Adatok!$A$3:$BF$81,13,FALSE)</f>
        <v>Nem</v>
      </c>
      <c r="K41" s="26" t="str">
        <f>+VLOOKUP($B41,Adatok!$A$3:$BF$81,14,FALSE)</f>
        <v>Nem</v>
      </c>
      <c r="L41" s="26" t="str">
        <f>+VLOOKUP($B41,Adatok!$A$3:$BF$81,15,FALSE)</f>
        <v>Nem</v>
      </c>
      <c r="M41" s="26" t="str">
        <f>+VLOOKUP($B41,Adatok!$A$3:$BF$81,16,FALSE)</f>
        <v>Nem</v>
      </c>
      <c r="N41" s="26" t="str">
        <f>+VLOOKUP($B41,Adatok!$A$3:$BF$81,17,FALSE)</f>
        <v>Igen</v>
      </c>
      <c r="O41" s="26" t="str">
        <f>+VLOOKUP($B41,Adatok!$A$3:$BF$81,18,FALSE)</f>
        <v>Nem</v>
      </c>
      <c r="P41" s="26" t="str">
        <f>+VLOOKUP($B41,Adatok!$A$3:$BF$81,19,FALSE)</f>
        <v>Nem</v>
      </c>
      <c r="Q41" s="26" t="str">
        <f>+VLOOKUP($B41,Adatok!$A$3:$BF$81,20,FALSE)</f>
        <v>Nem</v>
      </c>
      <c r="R41" s="27" t="str">
        <f>+VLOOKUP($B41,Adatok!$A$3:$BF$81,21,FALSE)</f>
        <v>Nem</v>
      </c>
      <c r="S41" s="28" t="str">
        <f>+VLOOKUP($B41,Adatok!$A$3:$BF$81,22,FALSE)</f>
        <v>Igen</v>
      </c>
      <c r="T41" s="27" t="str">
        <f>+VLOOKUP($B41,Adatok!$A$3:$BF$81,23,FALSE)</f>
        <v>Igen</v>
      </c>
      <c r="U41" s="29" t="str">
        <f>+VLOOKUP($B41,Adatok!$A$3:$BF$81,23,FALSE)</f>
        <v>Igen</v>
      </c>
    </row>
    <row r="42" spans="1:21" s="25" customFormat="1" ht="41.4" x14ac:dyDescent="0.25">
      <c r="A42" s="12" t="str">
        <f>+IF(PA!A40&gt;0,PA!A40,"")</f>
        <v/>
      </c>
      <c r="B42" s="16" t="str">
        <f>+IF(PA!B40&gt;0,PA!B40,"")</f>
        <v>OAD0500</v>
      </c>
      <c r="C42" s="17" t="str">
        <f>+VLOOKUP($B42,Adatok!$A$3:$BF$81,2,FALSE)</f>
        <v>Füstli - BBQ 140g</v>
      </c>
      <c r="D42" s="13" t="str">
        <f>+VLOOKUP($B42,Adatok!$A$3:$BF$81,3,FALSE)</f>
        <v>Főtt, füst ízesítésű és paradicsomos fűszerezésű, pulykahúsból és csontokról mechanikusan lefejtett pulykahúsból készült termék, hozzáadott sertésfehérjével</v>
      </c>
      <c r="E42" s="26" t="str">
        <f>+VLOOKUP($B42,Adatok!$A$3:$BF$81,8,FALSE)</f>
        <v>Nem</v>
      </c>
      <c r="F42" s="26" t="str">
        <f>+VLOOKUP($B42,Adatok!$A$3:$BF$81,9,FALSE)</f>
        <v>Nem</v>
      </c>
      <c r="G42" s="26" t="str">
        <f>+VLOOKUP($B42,Adatok!$A$3:$BF$81,10,FALSE)</f>
        <v>Nem</v>
      </c>
      <c r="H42" s="26" t="str">
        <f>+VLOOKUP($B42,Adatok!$A$3:$BF$81,11,FALSE)</f>
        <v>Nem</v>
      </c>
      <c r="I42" s="26" t="str">
        <f>+VLOOKUP($B42,Adatok!$A$3:$BF$81,12,FALSE)</f>
        <v>Nem</v>
      </c>
      <c r="J42" s="26" t="str">
        <f>+VLOOKUP($B42,Adatok!$A$3:$BF$81,13,FALSE)</f>
        <v>Nem</v>
      </c>
      <c r="K42" s="26" t="str">
        <f>+VLOOKUP($B42,Adatok!$A$3:$BF$81,14,FALSE)</f>
        <v>Nem</v>
      </c>
      <c r="L42" s="26" t="str">
        <f>+VLOOKUP($B42,Adatok!$A$3:$BF$81,15,FALSE)</f>
        <v>Nem</v>
      </c>
      <c r="M42" s="26" t="str">
        <f>+VLOOKUP($B42,Adatok!$A$3:$BF$81,16,FALSE)</f>
        <v>Nem</v>
      </c>
      <c r="N42" s="26" t="str">
        <f>+VLOOKUP($B42,Adatok!$A$3:$BF$81,17,FALSE)</f>
        <v>Igen</v>
      </c>
      <c r="O42" s="26" t="str">
        <f>+VLOOKUP($B42,Adatok!$A$3:$BF$81,18,FALSE)</f>
        <v>Nem</v>
      </c>
      <c r="P42" s="26" t="str">
        <f>+VLOOKUP($B42,Adatok!$A$3:$BF$81,19,FALSE)</f>
        <v>Nem</v>
      </c>
      <c r="Q42" s="26" t="str">
        <f>+VLOOKUP($B42,Adatok!$A$3:$BF$81,20,FALSE)</f>
        <v>Nem</v>
      </c>
      <c r="R42" s="27" t="str">
        <f>+VLOOKUP($B42,Adatok!$A$3:$BF$81,21,FALSE)</f>
        <v>Nem</v>
      </c>
      <c r="S42" s="28" t="str">
        <f>+VLOOKUP($B42,Adatok!$A$3:$BF$81,22,FALSE)</f>
        <v>Igen</v>
      </c>
      <c r="T42" s="27" t="str">
        <f>+VLOOKUP($B42,Adatok!$A$3:$BF$81,23,FALSE)</f>
        <v>Igen</v>
      </c>
      <c r="U42" s="29" t="str">
        <f>+VLOOKUP($B42,Adatok!$A$3:$BF$81,23,FALSE)</f>
        <v>Igen</v>
      </c>
    </row>
    <row r="43" spans="1:21" s="25" customFormat="1" ht="41.4" x14ac:dyDescent="0.25">
      <c r="A43" s="12" t="str">
        <f>+IF(PA!A41&gt;0,PA!A41,"")</f>
        <v/>
      </c>
      <c r="B43" s="16" t="str">
        <f>+IF(PA!B41&gt;0,PA!B41,"")</f>
        <v>OAD0501</v>
      </c>
      <c r="C43" s="17" t="str">
        <f>+VLOOKUP($B43,Adatok!$A$3:$BF$81,2,FALSE)</f>
        <v>Füstli - BBQ 350g</v>
      </c>
      <c r="D43" s="13" t="str">
        <f>+VLOOKUP($B43,Adatok!$A$3:$BF$81,3,FALSE)</f>
        <v>Főtt, füst ízesítésű és paradicsomos fűszerezésű, pulykahúsból és csontokról mechanikusan lefejtett pulykahúsból készült termék, hozzáadott sertésfehérjével</v>
      </c>
      <c r="E43" s="26" t="str">
        <f>+VLOOKUP($B43,Adatok!$A$3:$BF$81,8,FALSE)</f>
        <v>Nem</v>
      </c>
      <c r="F43" s="26" t="str">
        <f>+VLOOKUP($B43,Adatok!$A$3:$BF$81,9,FALSE)</f>
        <v>Nem</v>
      </c>
      <c r="G43" s="26" t="str">
        <f>+VLOOKUP($B43,Adatok!$A$3:$BF$81,10,FALSE)</f>
        <v>Nem</v>
      </c>
      <c r="H43" s="26" t="str">
        <f>+VLOOKUP($B43,Adatok!$A$3:$BF$81,11,FALSE)</f>
        <v>Nem</v>
      </c>
      <c r="I43" s="26" t="str">
        <f>+VLOOKUP($B43,Adatok!$A$3:$BF$81,12,FALSE)</f>
        <v>Nem</v>
      </c>
      <c r="J43" s="26" t="str">
        <f>+VLOOKUP($B43,Adatok!$A$3:$BF$81,13,FALSE)</f>
        <v>Nem</v>
      </c>
      <c r="K43" s="26" t="str">
        <f>+VLOOKUP($B43,Adatok!$A$3:$BF$81,14,FALSE)</f>
        <v>Nem</v>
      </c>
      <c r="L43" s="26" t="str">
        <f>+VLOOKUP($B43,Adatok!$A$3:$BF$81,15,FALSE)</f>
        <v>Nem</v>
      </c>
      <c r="M43" s="26" t="str">
        <f>+VLOOKUP($B43,Adatok!$A$3:$BF$81,16,FALSE)</f>
        <v>Nem</v>
      </c>
      <c r="N43" s="26" t="str">
        <f>+VLOOKUP($B43,Adatok!$A$3:$BF$81,17,FALSE)</f>
        <v>Igen</v>
      </c>
      <c r="O43" s="26" t="str">
        <f>+VLOOKUP($B43,Adatok!$A$3:$BF$81,18,FALSE)</f>
        <v>Nem</v>
      </c>
      <c r="P43" s="26" t="str">
        <f>+VLOOKUP($B43,Adatok!$A$3:$BF$81,19,FALSE)</f>
        <v>Nem</v>
      </c>
      <c r="Q43" s="26" t="str">
        <f>+VLOOKUP($B43,Adatok!$A$3:$BF$81,20,FALSE)</f>
        <v>Nem</v>
      </c>
      <c r="R43" s="27" t="str">
        <f>+VLOOKUP($B43,Adatok!$A$3:$BF$81,21,FALSE)</f>
        <v>Nem</v>
      </c>
      <c r="S43" s="28" t="str">
        <f>+VLOOKUP($B43,Adatok!$A$3:$BF$81,22,FALSE)</f>
        <v>Igen</v>
      </c>
      <c r="T43" s="27" t="str">
        <f>+VLOOKUP($B43,Adatok!$A$3:$BF$81,23,FALSE)</f>
        <v>Igen</v>
      </c>
      <c r="U43" s="29" t="str">
        <f>+VLOOKUP($B43,Adatok!$A$3:$BF$81,23,FALSE)</f>
        <v>Igen</v>
      </c>
    </row>
    <row r="44" spans="1:21" s="25" customFormat="1" ht="27.6" x14ac:dyDescent="0.25">
      <c r="A44" s="12" t="str">
        <f>+IF(PA!A42&gt;0,PA!A42,"")</f>
        <v/>
      </c>
      <c r="B44" s="16" t="str">
        <f>+IF(PA!B42&gt;0,PA!B42,"")</f>
        <v>OAE0042</v>
      </c>
      <c r="C44" s="17" t="str">
        <f>+VLOOKUP($B44,Adatok!$A$3:$BF$81,2,FALSE)</f>
        <v>Füstli - Sajtos 140g</v>
      </c>
      <c r="D44" s="13" t="str">
        <f>+VLOOKUP($B44,Adatok!$A$3:$BF$81,3,FALSE)</f>
        <v>Főtt, füst ízesítésű, pulykahúsból és csontokról mechanikusan lefejtett pulykahúsból készült termék, sajttal</v>
      </c>
      <c r="E44" s="26" t="str">
        <f>+VLOOKUP($B44,Adatok!$A$3:$BF$81,8,FALSE)</f>
        <v>Nem</v>
      </c>
      <c r="F44" s="26" t="str">
        <f>+VLOOKUP($B44,Adatok!$A$3:$BF$81,9,FALSE)</f>
        <v>Nem</v>
      </c>
      <c r="G44" s="26" t="str">
        <f>+VLOOKUP($B44,Adatok!$A$3:$BF$81,10,FALSE)</f>
        <v>Nem</v>
      </c>
      <c r="H44" s="26" t="str">
        <f>+VLOOKUP($B44,Adatok!$A$3:$BF$81,11,FALSE)</f>
        <v>Nem</v>
      </c>
      <c r="I44" s="26" t="str">
        <f>+VLOOKUP($B44,Adatok!$A$3:$BF$81,12,FALSE)</f>
        <v>Nem</v>
      </c>
      <c r="J44" s="26" t="str">
        <f>+VLOOKUP($B44,Adatok!$A$3:$BF$81,13,FALSE)</f>
        <v>Nem</v>
      </c>
      <c r="K44" s="26" t="str">
        <f>+VLOOKUP($B44,Adatok!$A$3:$BF$81,14,FALSE)</f>
        <v>Igen</v>
      </c>
      <c r="L44" s="26" t="str">
        <f>+VLOOKUP($B44,Adatok!$A$3:$BF$81,15,FALSE)</f>
        <v>Nem</v>
      </c>
      <c r="M44" s="26" t="str">
        <f>+VLOOKUP($B44,Adatok!$A$3:$BF$81,16,FALSE)</f>
        <v>Nem</v>
      </c>
      <c r="N44" s="26" t="str">
        <f>+VLOOKUP($B44,Adatok!$A$3:$BF$81,17,FALSE)</f>
        <v>Igen</v>
      </c>
      <c r="O44" s="26" t="str">
        <f>+VLOOKUP($B44,Adatok!$A$3:$BF$81,18,FALSE)</f>
        <v>Nem</v>
      </c>
      <c r="P44" s="26" t="str">
        <f>+VLOOKUP($B44,Adatok!$A$3:$BF$81,19,FALSE)</f>
        <v>Nem</v>
      </c>
      <c r="Q44" s="26" t="str">
        <f>+VLOOKUP($B44,Adatok!$A$3:$BF$81,20,FALSE)</f>
        <v>Nem</v>
      </c>
      <c r="R44" s="27" t="str">
        <f>+VLOOKUP($B44,Adatok!$A$3:$BF$81,21,FALSE)</f>
        <v>Nem</v>
      </c>
      <c r="S44" s="28" t="str">
        <f>+VLOOKUP($B44,Adatok!$A$3:$BF$81,22,FALSE)</f>
        <v>Igen</v>
      </c>
      <c r="T44" s="27" t="str">
        <f>+VLOOKUP($B44,Adatok!$A$3:$BF$81,23,FALSE)</f>
        <v>Nem</v>
      </c>
      <c r="U44" s="29" t="str">
        <f>+VLOOKUP($B44,Adatok!$A$3:$BF$81,23,FALSE)</f>
        <v>Nem</v>
      </c>
    </row>
    <row r="45" spans="1:21" s="25" customFormat="1" ht="27.6" x14ac:dyDescent="0.25">
      <c r="A45" s="12" t="str">
        <f>+IF(PA!A43&gt;0,PA!A43,"")</f>
        <v/>
      </c>
      <c r="B45" s="16" t="str">
        <f>+IF(PA!B43&gt;0,PA!B43,"")</f>
        <v>OAE0043</v>
      </c>
      <c r="C45" s="17" t="str">
        <f>+VLOOKUP($B45,Adatok!$A$3:$BF$81,2,FALSE)</f>
        <v>Füstli - Sajtos 350g</v>
      </c>
      <c r="D45" s="13" t="str">
        <f>+VLOOKUP($B45,Adatok!$A$3:$BF$81,3,FALSE)</f>
        <v>Főtt, füst ízesítésű, pulykahúsból és csontokról mechanikusan lefejtett pulykahúsból készült termék, sajttal</v>
      </c>
      <c r="E45" s="26" t="str">
        <f>+VLOOKUP($B45,Adatok!$A$3:$BF$81,8,FALSE)</f>
        <v>Nem</v>
      </c>
      <c r="F45" s="26" t="str">
        <f>+VLOOKUP($B45,Adatok!$A$3:$BF$81,9,FALSE)</f>
        <v>Nem</v>
      </c>
      <c r="G45" s="26" t="str">
        <f>+VLOOKUP($B45,Adatok!$A$3:$BF$81,10,FALSE)</f>
        <v>Nem</v>
      </c>
      <c r="H45" s="26" t="str">
        <f>+VLOOKUP($B45,Adatok!$A$3:$BF$81,11,FALSE)</f>
        <v>Nem</v>
      </c>
      <c r="I45" s="26" t="str">
        <f>+VLOOKUP($B45,Adatok!$A$3:$BF$81,12,FALSE)</f>
        <v>Nem</v>
      </c>
      <c r="J45" s="26" t="str">
        <f>+VLOOKUP($B45,Adatok!$A$3:$BF$81,13,FALSE)</f>
        <v>Nem</v>
      </c>
      <c r="K45" s="26" t="str">
        <f>+VLOOKUP($B45,Adatok!$A$3:$BF$81,14,FALSE)</f>
        <v>Igen</v>
      </c>
      <c r="L45" s="26" t="str">
        <f>+VLOOKUP($B45,Adatok!$A$3:$BF$81,15,FALSE)</f>
        <v>Nem</v>
      </c>
      <c r="M45" s="26" t="str">
        <f>+VLOOKUP($B45,Adatok!$A$3:$BF$81,16,FALSE)</f>
        <v>Nem</v>
      </c>
      <c r="N45" s="26" t="str">
        <f>+VLOOKUP($B45,Adatok!$A$3:$BF$81,17,FALSE)</f>
        <v>Igen</v>
      </c>
      <c r="O45" s="26" t="str">
        <f>+VLOOKUP($B45,Adatok!$A$3:$BF$81,18,FALSE)</f>
        <v>Nem</v>
      </c>
      <c r="P45" s="26" t="str">
        <f>+VLOOKUP($B45,Adatok!$A$3:$BF$81,19,FALSE)</f>
        <v>Nem</v>
      </c>
      <c r="Q45" s="26" t="str">
        <f>+VLOOKUP($B45,Adatok!$A$3:$BF$81,20,FALSE)</f>
        <v>Nem</v>
      </c>
      <c r="R45" s="27" t="str">
        <f>+VLOOKUP($B45,Adatok!$A$3:$BF$81,21,FALSE)</f>
        <v>Nem</v>
      </c>
      <c r="S45" s="28" t="str">
        <f>+VLOOKUP($B45,Adatok!$A$3:$BF$81,22,FALSE)</f>
        <v>Igen</v>
      </c>
      <c r="T45" s="27" t="str">
        <f>+VLOOKUP($B45,Adatok!$A$3:$BF$81,23,FALSE)</f>
        <v>Nem</v>
      </c>
      <c r="U45" s="29" t="str">
        <f>+VLOOKUP($B45,Adatok!$A$3:$BF$81,23,FALSE)</f>
        <v>Nem</v>
      </c>
    </row>
    <row r="46" spans="1:21" s="25" customFormat="1" ht="27.6" x14ac:dyDescent="0.25">
      <c r="A46" s="12" t="str">
        <f>+IF(PA!A44&gt;0,PA!A44,"")</f>
        <v/>
      </c>
      <c r="B46" s="16" t="str">
        <f>+IF(PA!B44&gt;0,PA!B44,"")</f>
        <v>OAE0044</v>
      </c>
      <c r="C46" s="17" t="str">
        <f>+VLOOKUP($B46,Adatok!$A$3:$BF$81,2,FALSE)</f>
        <v>Füstli - Sajtos 280g</v>
      </c>
      <c r="D46" s="13" t="str">
        <f>+VLOOKUP($B46,Adatok!$A$3:$BF$81,3,FALSE)</f>
        <v>Főtt, füst ízesítésű, pulykahúsból és csontokról mechanikusan lefejtett pulykahúsból készült termék, sajttal</v>
      </c>
      <c r="E46" s="26" t="str">
        <f>+VLOOKUP($B46,Adatok!$A$3:$BF$81,8,FALSE)</f>
        <v>Nem</v>
      </c>
      <c r="F46" s="26" t="str">
        <f>+VLOOKUP($B46,Adatok!$A$3:$BF$81,9,FALSE)</f>
        <v>Nem</v>
      </c>
      <c r="G46" s="26" t="str">
        <f>+VLOOKUP($B46,Adatok!$A$3:$BF$81,10,FALSE)</f>
        <v>Nem</v>
      </c>
      <c r="H46" s="26" t="str">
        <f>+VLOOKUP($B46,Adatok!$A$3:$BF$81,11,FALSE)</f>
        <v>Nem</v>
      </c>
      <c r="I46" s="26" t="str">
        <f>+VLOOKUP($B46,Adatok!$A$3:$BF$81,12,FALSE)</f>
        <v>Nem</v>
      </c>
      <c r="J46" s="26" t="str">
        <f>+VLOOKUP($B46,Adatok!$A$3:$BF$81,13,FALSE)</f>
        <v>Nem</v>
      </c>
      <c r="K46" s="26" t="str">
        <f>+VLOOKUP($B46,Adatok!$A$3:$BF$81,14,FALSE)</f>
        <v>Igen</v>
      </c>
      <c r="L46" s="26" t="str">
        <f>+VLOOKUP($B46,Adatok!$A$3:$BF$81,15,FALSE)</f>
        <v>Nem</v>
      </c>
      <c r="M46" s="26" t="str">
        <f>+VLOOKUP($B46,Adatok!$A$3:$BF$81,16,FALSE)</f>
        <v>Nem</v>
      </c>
      <c r="N46" s="26" t="str">
        <f>+VLOOKUP($B46,Adatok!$A$3:$BF$81,17,FALSE)</f>
        <v>Igen</v>
      </c>
      <c r="O46" s="26" t="str">
        <f>+VLOOKUP($B46,Adatok!$A$3:$BF$81,18,FALSE)</f>
        <v>Nem</v>
      </c>
      <c r="P46" s="26" t="str">
        <f>+VLOOKUP($B46,Adatok!$A$3:$BF$81,19,FALSE)</f>
        <v>Nem</v>
      </c>
      <c r="Q46" s="26" t="str">
        <f>+VLOOKUP($B46,Adatok!$A$3:$BF$81,20,FALSE)</f>
        <v>Nem</v>
      </c>
      <c r="R46" s="27" t="str">
        <f>+VLOOKUP($B46,Adatok!$A$3:$BF$81,21,FALSE)</f>
        <v>Nem</v>
      </c>
      <c r="S46" s="28" t="str">
        <f>+VLOOKUP($B46,Adatok!$A$3:$BF$81,22,FALSE)</f>
        <v>Igen</v>
      </c>
      <c r="T46" s="27" t="str">
        <f>+VLOOKUP($B46,Adatok!$A$3:$BF$81,23,FALSE)</f>
        <v>Nem</v>
      </c>
      <c r="U46" s="29" t="str">
        <f>+VLOOKUP($B46,Adatok!$A$3:$BF$81,23,FALSE)</f>
        <v>Nem</v>
      </c>
    </row>
    <row r="47" spans="1:21" s="25" customFormat="1" ht="27.6" x14ac:dyDescent="0.25">
      <c r="A47" s="12" t="str">
        <f>+IF(PA!A45&gt;0,PA!A45,"")</f>
        <v/>
      </c>
      <c r="B47" s="16" t="str">
        <f>+IF(PA!B45&gt;0,PA!B45,"")</f>
        <v>OAH0029</v>
      </c>
      <c r="C47" s="17" t="str">
        <f>+VLOOKUP($B47,Adatok!$A$3:$BF$81,2,FALSE)</f>
        <v>Füstli - Snacki 160g</v>
      </c>
      <c r="D47" s="13" t="str">
        <f>+VLOOKUP($B47,Adatok!$A$3:$BF$81,3,FALSE)</f>
        <v>Főtt, füst ízesítésű, csontokról mechanikusan lefejtett pulykahúsból készült termék, védőgázas csomagolásban</v>
      </c>
      <c r="E47" s="26" t="str">
        <f>+VLOOKUP($B47,Adatok!$A$3:$BF$81,8,FALSE)</f>
        <v>Nem</v>
      </c>
      <c r="F47" s="26" t="str">
        <f>+VLOOKUP($B47,Adatok!$A$3:$BF$81,9,FALSE)</f>
        <v>Nem</v>
      </c>
      <c r="G47" s="26" t="str">
        <f>+VLOOKUP($B47,Adatok!$A$3:$BF$81,10,FALSE)</f>
        <v>Nem</v>
      </c>
      <c r="H47" s="26" t="str">
        <f>+VLOOKUP($B47,Adatok!$A$3:$BF$81,11,FALSE)</f>
        <v>Nem</v>
      </c>
      <c r="I47" s="26" t="str">
        <f>+VLOOKUP($B47,Adatok!$A$3:$BF$81,12,FALSE)</f>
        <v>Nem</v>
      </c>
      <c r="J47" s="26" t="str">
        <f>+VLOOKUP($B47,Adatok!$A$3:$BF$81,13,FALSE)</f>
        <v>Nem</v>
      </c>
      <c r="K47" s="26" t="str">
        <f>+VLOOKUP($B47,Adatok!$A$3:$BF$81,14,FALSE)</f>
        <v>Nem</v>
      </c>
      <c r="L47" s="26" t="str">
        <f>+VLOOKUP($B47,Adatok!$A$3:$BF$81,15,FALSE)</f>
        <v>Nem</v>
      </c>
      <c r="M47" s="26" t="str">
        <f>+VLOOKUP($B47,Adatok!$A$3:$BF$81,16,FALSE)</f>
        <v>Nem</v>
      </c>
      <c r="N47" s="26" t="str">
        <f>+VLOOKUP($B47,Adatok!$A$3:$BF$81,17,FALSE)</f>
        <v>Igen</v>
      </c>
      <c r="O47" s="26" t="str">
        <f>+VLOOKUP($B47,Adatok!$A$3:$BF$81,18,FALSE)</f>
        <v>Nem</v>
      </c>
      <c r="P47" s="26" t="str">
        <f>+VLOOKUP($B47,Adatok!$A$3:$BF$81,19,FALSE)</f>
        <v>Nem</v>
      </c>
      <c r="Q47" s="26" t="str">
        <f>+VLOOKUP($B47,Adatok!$A$3:$BF$81,20,FALSE)</f>
        <v>Nem</v>
      </c>
      <c r="R47" s="27" t="str">
        <f>+VLOOKUP($B47,Adatok!$A$3:$BF$81,21,FALSE)</f>
        <v>Nem</v>
      </c>
      <c r="S47" s="28" t="str">
        <f>+VLOOKUP($B47,Adatok!$A$3:$BF$81,22,FALSE)</f>
        <v>Igen</v>
      </c>
      <c r="T47" s="27" t="str">
        <f>+VLOOKUP($B47,Adatok!$A$3:$BF$81,23,FALSE)</f>
        <v>Igen</v>
      </c>
      <c r="U47" s="29" t="str">
        <f>+VLOOKUP($B47,Adatok!$A$3:$BF$81,23,FALSE)</f>
        <v>Igen</v>
      </c>
    </row>
    <row r="48" spans="1:21" s="25" customFormat="1" x14ac:dyDescent="0.25">
      <c r="A48" s="12" t="str">
        <f>+IF(PA!A46&gt;0,PA!A46,"")</f>
        <v/>
      </c>
      <c r="B48" s="16" t="str">
        <f>+IF(PA!B46&gt;0,PA!B46,"")</f>
        <v>OAT0011</v>
      </c>
      <c r="C48" s="17" t="str">
        <f>+VLOOKUP($B48,Adatok!$A$3:$BF$81,2,FALSE)</f>
        <v>Füstli - Bécsi ínyenc pulykavirsli 360g</v>
      </c>
      <c r="D48" s="13" t="str">
        <f>+VLOOKUP($B48,Adatok!$A$3:$BF$81,3,FALSE)</f>
        <v>Folyékony füsttel füstölt pulykavirsli védőgázas csomagolásban</v>
      </c>
      <c r="E48" s="26" t="str">
        <f>+VLOOKUP($B48,Adatok!$A$3:$BF$81,8,FALSE)</f>
        <v>Nem</v>
      </c>
      <c r="F48" s="26" t="str">
        <f>+VLOOKUP($B48,Adatok!$A$3:$BF$81,9,FALSE)</f>
        <v>Nem</v>
      </c>
      <c r="G48" s="26" t="str">
        <f>+VLOOKUP($B48,Adatok!$A$3:$BF$81,10,FALSE)</f>
        <v>Nem</v>
      </c>
      <c r="H48" s="26" t="str">
        <f>+VLOOKUP($B48,Adatok!$A$3:$BF$81,11,FALSE)</f>
        <v>Nem</v>
      </c>
      <c r="I48" s="26" t="str">
        <f>+VLOOKUP($B48,Adatok!$A$3:$BF$81,12,FALSE)</f>
        <v>Nem</v>
      </c>
      <c r="J48" s="26" t="str">
        <f>+VLOOKUP($B48,Adatok!$A$3:$BF$81,13,FALSE)</f>
        <v>Nem</v>
      </c>
      <c r="K48" s="26" t="str">
        <f>+VLOOKUP($B48,Adatok!$A$3:$BF$81,14,FALSE)</f>
        <v>Nem</v>
      </c>
      <c r="L48" s="26" t="str">
        <f>+VLOOKUP($B48,Adatok!$A$3:$BF$81,15,FALSE)</f>
        <v>Nem</v>
      </c>
      <c r="M48" s="26" t="str">
        <f>+VLOOKUP($B48,Adatok!$A$3:$BF$81,16,FALSE)</f>
        <v>Nem</v>
      </c>
      <c r="N48" s="26" t="str">
        <f>+VLOOKUP($B48,Adatok!$A$3:$BF$81,17,FALSE)</f>
        <v>Nem</v>
      </c>
      <c r="O48" s="26" t="str">
        <f>+VLOOKUP($B48,Adatok!$A$3:$BF$81,18,FALSE)</f>
        <v>Nem</v>
      </c>
      <c r="P48" s="26" t="str">
        <f>+VLOOKUP($B48,Adatok!$A$3:$BF$81,19,FALSE)</f>
        <v>Nem</v>
      </c>
      <c r="Q48" s="26" t="str">
        <f>+VLOOKUP($B48,Adatok!$A$3:$BF$81,20,FALSE)</f>
        <v>Nem</v>
      </c>
      <c r="R48" s="27" t="str">
        <f>+VLOOKUP($B48,Adatok!$A$3:$BF$81,21,FALSE)</f>
        <v>Nem</v>
      </c>
      <c r="S48" s="28" t="str">
        <f>+VLOOKUP($B48,Adatok!$A$3:$BF$81,22,FALSE)</f>
        <v>Igen</v>
      </c>
      <c r="T48" s="27" t="str">
        <f>+VLOOKUP($B48,Adatok!$A$3:$BF$81,23,FALSE)</f>
        <v>Igen</v>
      </c>
      <c r="U48" s="29" t="str">
        <f>+VLOOKUP($B48,Adatok!$A$3:$BF$81,23,FALSE)</f>
        <v>Igen</v>
      </c>
    </row>
    <row r="49" spans="1:21" s="25" customFormat="1" ht="27.6" x14ac:dyDescent="0.25">
      <c r="A49" s="12" t="str">
        <f>+IF(PA!A47&gt;0,PA!A47,"")</f>
        <v/>
      </c>
      <c r="B49" s="16" t="str">
        <f>+IF(PA!B47&gt;0,PA!B47,"")</f>
        <v>VAF0001</v>
      </c>
      <c r="C49" s="17" t="str">
        <f>+VLOOKUP($B49,Adatok!$A$3:$BF$81,2,FALSE)</f>
        <v>Panírozott Füstli 300g</v>
      </c>
      <c r="D49" s="13" t="str">
        <f>+VLOOKUP($B49,Adatok!$A$3:$BF$81,3,FALSE)</f>
        <v>Panírozott, készresütött, gyosfagyasztott, főtt, füst ízesítésű, pulykahúsból és csontokról mechanikusan lefejtett pulykahúsból készült termék</v>
      </c>
      <c r="E49" s="26" t="str">
        <f>+VLOOKUP($B49,Adatok!$A$3:$BF$81,8,FALSE)</f>
        <v>Igen</v>
      </c>
      <c r="F49" s="26" t="str">
        <f>+VLOOKUP($B49,Adatok!$A$3:$BF$81,9,FALSE)</f>
        <v>Nem</v>
      </c>
      <c r="G49" s="26" t="str">
        <f>+VLOOKUP($B49,Adatok!$A$3:$BF$81,10,FALSE)</f>
        <v>Igen</v>
      </c>
      <c r="H49" s="26" t="str">
        <f>+VLOOKUP($B49,Adatok!$A$3:$BF$81,11,FALSE)</f>
        <v>Nem</v>
      </c>
      <c r="I49" s="26" t="str">
        <f>+VLOOKUP($B49,Adatok!$A$3:$BF$81,12,FALSE)</f>
        <v>Nem</v>
      </c>
      <c r="J49" s="26" t="str">
        <f>+VLOOKUP($B49,Adatok!$A$3:$BF$81,13,FALSE)</f>
        <v>Tartalmazhat</v>
      </c>
      <c r="K49" s="26" t="str">
        <f>+VLOOKUP($B49,Adatok!$A$3:$BF$81,14,FALSE)</f>
        <v>Tartalmazhat</v>
      </c>
      <c r="L49" s="26" t="str">
        <f>+VLOOKUP($B49,Adatok!$A$3:$BF$81,15,FALSE)</f>
        <v>Nem</v>
      </c>
      <c r="M49" s="26" t="str">
        <f>+VLOOKUP($B49,Adatok!$A$3:$BF$81,16,FALSE)</f>
        <v>Nem</v>
      </c>
      <c r="N49" s="26" t="str">
        <f>+VLOOKUP($B49,Adatok!$A$3:$BF$81,17,FALSE)</f>
        <v>Igen</v>
      </c>
      <c r="O49" s="26" t="str">
        <f>+VLOOKUP($B49,Adatok!$A$3:$BF$81,18,FALSE)</f>
        <v>Nem</v>
      </c>
      <c r="P49" s="26" t="str">
        <f>+VLOOKUP($B49,Adatok!$A$3:$BF$81,19,FALSE)</f>
        <v>Nem</v>
      </c>
      <c r="Q49" s="26" t="str">
        <f>+VLOOKUP($B49,Adatok!$A$3:$BF$81,20,FALSE)</f>
        <v>Nem</v>
      </c>
      <c r="R49" s="27" t="str">
        <f>+VLOOKUP($B49,Adatok!$A$3:$BF$81,21,FALSE)</f>
        <v>Nem</v>
      </c>
      <c r="S49" s="28" t="str">
        <f>+VLOOKUP($B49,Adatok!$A$3:$BF$81,22,FALSE)</f>
        <v>Nem</v>
      </c>
      <c r="T49" s="27" t="str">
        <f>+VLOOKUP($B49,Adatok!$A$3:$BF$81,23,FALSE)</f>
        <v>Nem</v>
      </c>
      <c r="U49" s="29" t="str">
        <f>+VLOOKUP($B49,Adatok!$A$3:$BF$81,23,FALSE)</f>
        <v>Nem</v>
      </c>
    </row>
    <row r="50" spans="1:21" s="25" customFormat="1" x14ac:dyDescent="0.25">
      <c r="A50" s="12" t="str">
        <f>+IF(PA!A48&gt;0,PA!A48,"")</f>
        <v>Füstlizer</v>
      </c>
      <c r="B50" s="16" t="str">
        <f>+IF(PA!B48&gt;0,PA!B48,"")</f>
        <v>RAK0014</v>
      </c>
      <c r="C50" s="17" t="str">
        <f>+VLOOKUP($B50,Adatok!$A$3:$BF$81,2,FALSE)</f>
        <v>Füstlizer - Pulykapárizsi, füst ízesítésű 2200g</v>
      </c>
      <c r="D50" s="13" t="str">
        <f>+VLOOKUP($B50,Adatok!$A$3:$BF$81,3,FALSE)</f>
        <v>Füst ízesítésű pulykapárizsi, nem ehető műbélben</v>
      </c>
      <c r="E50" s="26" t="str">
        <f>+VLOOKUP($B50,Adatok!$A$3:$BF$81,8,FALSE)</f>
        <v>Nem</v>
      </c>
      <c r="F50" s="26" t="str">
        <f>+VLOOKUP($B50,Adatok!$A$3:$BF$81,9,FALSE)</f>
        <v>Nem</v>
      </c>
      <c r="G50" s="26" t="str">
        <f>+VLOOKUP($B50,Adatok!$A$3:$BF$81,10,FALSE)</f>
        <v>Nem</v>
      </c>
      <c r="H50" s="26" t="str">
        <f>+VLOOKUP($B50,Adatok!$A$3:$BF$81,11,FALSE)</f>
        <v>Nem</v>
      </c>
      <c r="I50" s="26" t="str">
        <f>+VLOOKUP($B50,Adatok!$A$3:$BF$81,12,FALSE)</f>
        <v>Nem</v>
      </c>
      <c r="J50" s="26" t="str">
        <f>+VLOOKUP($B50,Adatok!$A$3:$BF$81,13,FALSE)</f>
        <v>Nem</v>
      </c>
      <c r="K50" s="26" t="str">
        <f>+VLOOKUP($B50,Adatok!$A$3:$BF$81,14,FALSE)</f>
        <v>Nem</v>
      </c>
      <c r="L50" s="26" t="str">
        <f>+VLOOKUP($B50,Adatok!$A$3:$BF$81,15,FALSE)</f>
        <v>Nem</v>
      </c>
      <c r="M50" s="26" t="str">
        <f>+VLOOKUP($B50,Adatok!$A$3:$BF$81,16,FALSE)</f>
        <v>Nem</v>
      </c>
      <c r="N50" s="26" t="str">
        <f>+VLOOKUP($B50,Adatok!$A$3:$BF$81,17,FALSE)</f>
        <v>Nem</v>
      </c>
      <c r="O50" s="26" t="str">
        <f>+VLOOKUP($B50,Adatok!$A$3:$BF$81,18,FALSE)</f>
        <v>Nem</v>
      </c>
      <c r="P50" s="26" t="str">
        <f>+VLOOKUP($B50,Adatok!$A$3:$BF$81,19,FALSE)</f>
        <v>Nem</v>
      </c>
      <c r="Q50" s="26" t="str">
        <f>+VLOOKUP($B50,Adatok!$A$3:$BF$81,20,FALSE)</f>
        <v>Nem</v>
      </c>
      <c r="R50" s="27" t="str">
        <f>+VLOOKUP($B50,Adatok!$A$3:$BF$81,21,FALSE)</f>
        <v>Nem</v>
      </c>
      <c r="S50" s="28" t="str">
        <f>+VLOOKUP($B50,Adatok!$A$3:$BF$81,22,FALSE)</f>
        <v>Igen</v>
      </c>
      <c r="T50" s="27" t="str">
        <f>+VLOOKUP($B50,Adatok!$A$3:$BF$81,23,FALSE)</f>
        <v>Igen</v>
      </c>
      <c r="U50" s="29" t="str">
        <f>+VLOOKUP($B50,Adatok!$A$3:$BF$81,23,FALSE)</f>
        <v>Igen</v>
      </c>
    </row>
    <row r="51" spans="1:21" s="25" customFormat="1" x14ac:dyDescent="0.25">
      <c r="A51" s="12" t="str">
        <f>+IF(PA!A49&gt;0,PA!A49,"")</f>
        <v/>
      </c>
      <c r="B51" s="16" t="str">
        <f>+IF(PA!B49&gt;0,PA!B49,"")</f>
        <v>RAL0017</v>
      </c>
      <c r="C51" s="17" t="str">
        <f>+VLOOKUP($B51,Adatok!$A$3:$BF$81,2,FALSE)</f>
        <v>Füstlizer - Pulykapárizsi, füst ízesítésű 400g</v>
      </c>
      <c r="D51" s="13" t="str">
        <f>+VLOOKUP($B51,Adatok!$A$3:$BF$81,3,FALSE)</f>
        <v>Füst ízesítésű pulykapárizsi, nem ehető műbélben</v>
      </c>
      <c r="E51" s="26" t="str">
        <f>+VLOOKUP($B51,Adatok!$A$3:$BF$81,8,FALSE)</f>
        <v>Nem</v>
      </c>
      <c r="F51" s="26" t="str">
        <f>+VLOOKUP($B51,Adatok!$A$3:$BF$81,9,FALSE)</f>
        <v>Nem</v>
      </c>
      <c r="G51" s="26" t="str">
        <f>+VLOOKUP($B51,Adatok!$A$3:$BF$81,10,FALSE)</f>
        <v>Nem</v>
      </c>
      <c r="H51" s="26" t="str">
        <f>+VLOOKUP($B51,Adatok!$A$3:$BF$81,11,FALSE)</f>
        <v>Nem</v>
      </c>
      <c r="I51" s="26" t="str">
        <f>+VLOOKUP($B51,Adatok!$A$3:$BF$81,12,FALSE)</f>
        <v>Nem</v>
      </c>
      <c r="J51" s="26" t="str">
        <f>+VLOOKUP($B51,Adatok!$A$3:$BF$81,13,FALSE)</f>
        <v>Nem</v>
      </c>
      <c r="K51" s="26" t="str">
        <f>+VLOOKUP($B51,Adatok!$A$3:$BF$81,14,FALSE)</f>
        <v>Nem</v>
      </c>
      <c r="L51" s="26" t="str">
        <f>+VLOOKUP($B51,Adatok!$A$3:$BF$81,15,FALSE)</f>
        <v>Nem</v>
      </c>
      <c r="M51" s="26" t="str">
        <f>+VLOOKUP($B51,Adatok!$A$3:$BF$81,16,FALSE)</f>
        <v>Nem</v>
      </c>
      <c r="N51" s="26" t="str">
        <f>+VLOOKUP($B51,Adatok!$A$3:$BF$81,17,FALSE)</f>
        <v>Nem</v>
      </c>
      <c r="O51" s="26" t="str">
        <f>+VLOOKUP($B51,Adatok!$A$3:$BF$81,18,FALSE)</f>
        <v>Nem</v>
      </c>
      <c r="P51" s="26" t="str">
        <f>+VLOOKUP($B51,Adatok!$A$3:$BF$81,19,FALSE)</f>
        <v>Nem</v>
      </c>
      <c r="Q51" s="26" t="str">
        <f>+VLOOKUP($B51,Adatok!$A$3:$BF$81,20,FALSE)</f>
        <v>Nem</v>
      </c>
      <c r="R51" s="27" t="str">
        <f>+VLOOKUP($B51,Adatok!$A$3:$BF$81,21,FALSE)</f>
        <v>Nem</v>
      </c>
      <c r="S51" s="28" t="str">
        <f>+VLOOKUP($B51,Adatok!$A$3:$BF$81,22,FALSE)</f>
        <v>Igen</v>
      </c>
      <c r="T51" s="27" t="str">
        <f>+VLOOKUP($B51,Adatok!$A$3:$BF$81,23,FALSE)</f>
        <v>Igen</v>
      </c>
      <c r="U51" s="29" t="str">
        <f>+VLOOKUP($B51,Adatok!$A$3:$BF$81,23,FALSE)</f>
        <v>Igen</v>
      </c>
    </row>
    <row r="52" spans="1:21" s="25" customFormat="1" x14ac:dyDescent="0.25">
      <c r="A52" s="12" t="str">
        <f>+IF(PA!A50&gt;0,PA!A50,"")</f>
        <v/>
      </c>
      <c r="B52" s="16" t="str">
        <f>+IF(PA!B50&gt;0,PA!B50,"")</f>
        <v>RAM0010</v>
      </c>
      <c r="C52" s="17" t="str">
        <f>+VLOOKUP($B52,Adatok!$A$3:$BF$81,2,FALSE)</f>
        <v>Füstlizer - Pulykapárizsi, füst ízesítésű, sajtos 2200g</v>
      </c>
      <c r="D52" s="13" t="str">
        <f>+VLOOKUP($B52,Adatok!$A$3:$BF$81,3,FALSE)</f>
        <v>Füst ízesítésű pulykapárizsi sajttal, nem ehető műbélben</v>
      </c>
      <c r="E52" s="26" t="str">
        <f>+VLOOKUP($B52,Adatok!$A$3:$BF$81,8,FALSE)</f>
        <v>Nem</v>
      </c>
      <c r="F52" s="26" t="str">
        <f>+VLOOKUP($B52,Adatok!$A$3:$BF$81,9,FALSE)</f>
        <v>Nem</v>
      </c>
      <c r="G52" s="26" t="str">
        <f>+VLOOKUP($B52,Adatok!$A$3:$BF$81,10,FALSE)</f>
        <v>Nem</v>
      </c>
      <c r="H52" s="26" t="str">
        <f>+VLOOKUP($B52,Adatok!$A$3:$BF$81,11,FALSE)</f>
        <v>Nem</v>
      </c>
      <c r="I52" s="26" t="str">
        <f>+VLOOKUP($B52,Adatok!$A$3:$BF$81,12,FALSE)</f>
        <v>Nem</v>
      </c>
      <c r="J52" s="26" t="str">
        <f>+VLOOKUP($B52,Adatok!$A$3:$BF$81,13,FALSE)</f>
        <v>Nem</v>
      </c>
      <c r="K52" s="26" t="str">
        <f>+VLOOKUP($B52,Adatok!$A$3:$BF$81,14,FALSE)</f>
        <v>Igen</v>
      </c>
      <c r="L52" s="26" t="str">
        <f>+VLOOKUP($B52,Adatok!$A$3:$BF$81,15,FALSE)</f>
        <v>Nem</v>
      </c>
      <c r="M52" s="26" t="str">
        <f>+VLOOKUP($B52,Adatok!$A$3:$BF$81,16,FALSE)</f>
        <v>Nem</v>
      </c>
      <c r="N52" s="26" t="str">
        <f>+VLOOKUP($B52,Adatok!$A$3:$BF$81,17,FALSE)</f>
        <v>Nem</v>
      </c>
      <c r="O52" s="26" t="str">
        <f>+VLOOKUP($B52,Adatok!$A$3:$BF$81,18,FALSE)</f>
        <v>Nem</v>
      </c>
      <c r="P52" s="26" t="str">
        <f>+VLOOKUP($B52,Adatok!$A$3:$BF$81,19,FALSE)</f>
        <v>Nem</v>
      </c>
      <c r="Q52" s="26" t="str">
        <f>+VLOOKUP($B52,Adatok!$A$3:$BF$81,20,FALSE)</f>
        <v>Nem</v>
      </c>
      <c r="R52" s="27" t="str">
        <f>+VLOOKUP($B52,Adatok!$A$3:$BF$81,21,FALSE)</f>
        <v>Nem</v>
      </c>
      <c r="S52" s="28" t="str">
        <f>+VLOOKUP($B52,Adatok!$A$3:$BF$81,22,FALSE)</f>
        <v>Igen</v>
      </c>
      <c r="T52" s="27" t="str">
        <f>+VLOOKUP($B52,Adatok!$A$3:$BF$81,23,FALSE)</f>
        <v>Nem</v>
      </c>
      <c r="U52" s="29" t="str">
        <f>+VLOOKUP($B52,Adatok!$A$3:$BF$81,23,FALSE)</f>
        <v>Nem</v>
      </c>
    </row>
    <row r="53" spans="1:21" s="25" customFormat="1" x14ac:dyDescent="0.25">
      <c r="A53" s="12" t="str">
        <f>+IF(PA!A51&gt;0,PA!A51,"")</f>
        <v/>
      </c>
      <c r="B53" s="16" t="str">
        <f>+IF(PA!B51&gt;0,PA!B51,"")</f>
        <v>RAN0013</v>
      </c>
      <c r="C53" s="17" t="str">
        <f>+VLOOKUP($B53,Adatok!$A$3:$BF$81,2,FALSE)</f>
        <v>Füstlizer - Pulykapárizsi, füst ízesítésű, sajtos 400g</v>
      </c>
      <c r="D53" s="13" t="str">
        <f>+VLOOKUP($B53,Adatok!$A$3:$BF$81,3,FALSE)</f>
        <v>Füst ízesítésű pulykapárizsi sajttal, nem ehető műbélben</v>
      </c>
      <c r="E53" s="26" t="str">
        <f>+VLOOKUP($B53,Adatok!$A$3:$BF$81,8,FALSE)</f>
        <v>Nem</v>
      </c>
      <c r="F53" s="26" t="str">
        <f>+VLOOKUP($B53,Adatok!$A$3:$BF$81,9,FALSE)</f>
        <v>Nem</v>
      </c>
      <c r="G53" s="26" t="str">
        <f>+VLOOKUP($B53,Adatok!$A$3:$BF$81,10,FALSE)</f>
        <v>Nem</v>
      </c>
      <c r="H53" s="26" t="str">
        <f>+VLOOKUP($B53,Adatok!$A$3:$BF$81,11,FALSE)</f>
        <v>Nem</v>
      </c>
      <c r="I53" s="26" t="str">
        <f>+VLOOKUP($B53,Adatok!$A$3:$BF$81,12,FALSE)</f>
        <v>Nem</v>
      </c>
      <c r="J53" s="26" t="str">
        <f>+VLOOKUP($B53,Adatok!$A$3:$BF$81,13,FALSE)</f>
        <v>Nem</v>
      </c>
      <c r="K53" s="26" t="str">
        <f>+VLOOKUP($B53,Adatok!$A$3:$BF$81,14,FALSE)</f>
        <v>Igen</v>
      </c>
      <c r="L53" s="26" t="str">
        <f>+VLOOKUP($B53,Adatok!$A$3:$BF$81,15,FALSE)</f>
        <v>Nem</v>
      </c>
      <c r="M53" s="26" t="str">
        <f>+VLOOKUP($B53,Adatok!$A$3:$BF$81,16,FALSE)</f>
        <v>Nem</v>
      </c>
      <c r="N53" s="26" t="str">
        <f>+VLOOKUP($B53,Adatok!$A$3:$BF$81,17,FALSE)</f>
        <v>Nem</v>
      </c>
      <c r="O53" s="26" t="str">
        <f>+VLOOKUP($B53,Adatok!$A$3:$BF$81,18,FALSE)</f>
        <v>Nem</v>
      </c>
      <c r="P53" s="26" t="str">
        <f>+VLOOKUP($B53,Adatok!$A$3:$BF$81,19,FALSE)</f>
        <v>Nem</v>
      </c>
      <c r="Q53" s="26" t="str">
        <f>+VLOOKUP($B53,Adatok!$A$3:$BF$81,20,FALSE)</f>
        <v>Nem</v>
      </c>
      <c r="R53" s="27" t="str">
        <f>+VLOOKUP($B53,Adatok!$A$3:$BF$81,21,FALSE)</f>
        <v>Nem</v>
      </c>
      <c r="S53" s="28" t="str">
        <f>+VLOOKUP($B53,Adatok!$A$3:$BF$81,22,FALSE)</f>
        <v>Igen</v>
      </c>
      <c r="T53" s="27" t="str">
        <f>+VLOOKUP($B53,Adatok!$A$3:$BF$81,23,FALSE)</f>
        <v>Nem</v>
      </c>
      <c r="U53" s="29" t="str">
        <f>+VLOOKUP($B53,Adatok!$A$3:$BF$81,23,FALSE)</f>
        <v>Nem</v>
      </c>
    </row>
    <row r="54" spans="1:21" s="25" customFormat="1" x14ac:dyDescent="0.25">
      <c r="A54" s="12" t="str">
        <f>+IF(PA!A52&gt;0,PA!A52,"")</f>
        <v/>
      </c>
      <c r="B54" s="16" t="str">
        <f>+IF(PA!B52&gt;0,PA!B52,"")</f>
        <v>RAN0101</v>
      </c>
      <c r="C54" s="17" t="str">
        <f>+VLOOKUP($B54,Adatok!$A$3:$BF$81,2,FALSE)</f>
        <v>Füstlizer - Pulykapárizsi, füst ízesítésű, laktózmentes sajtos 400g</v>
      </c>
      <c r="D54" s="13" t="str">
        <f>+VLOOKUP($B54,Adatok!$A$3:$BF$81,3,FALSE)</f>
        <v>Füst ízesítésű pulykapárizsi laktózmentes sajttal, nem ehető műbélben</v>
      </c>
      <c r="E54" s="26" t="str">
        <f>+VLOOKUP($B54,Adatok!$A$3:$BF$81,8,FALSE)</f>
        <v>Nem</v>
      </c>
      <c r="F54" s="26" t="str">
        <f>+VLOOKUP($B54,Adatok!$A$3:$BF$81,9,FALSE)</f>
        <v>Nem</v>
      </c>
      <c r="G54" s="26" t="str">
        <f>+VLOOKUP($B54,Adatok!$A$3:$BF$81,10,FALSE)</f>
        <v>Nem</v>
      </c>
      <c r="H54" s="26" t="str">
        <f>+VLOOKUP($B54,Adatok!$A$3:$BF$81,11,FALSE)</f>
        <v>Nem</v>
      </c>
      <c r="I54" s="26" t="str">
        <f>+VLOOKUP($B54,Adatok!$A$3:$BF$81,12,FALSE)</f>
        <v>Nem</v>
      </c>
      <c r="J54" s="26" t="str">
        <f>+VLOOKUP($B54,Adatok!$A$3:$BF$81,13,FALSE)</f>
        <v>Nem</v>
      </c>
      <c r="K54" s="26" t="str">
        <f>+VLOOKUP($B54,Adatok!$A$3:$BF$81,14,FALSE)</f>
        <v>Igen</v>
      </c>
      <c r="L54" s="26" t="str">
        <f>+VLOOKUP($B54,Adatok!$A$3:$BF$81,15,FALSE)</f>
        <v>Nem</v>
      </c>
      <c r="M54" s="26" t="str">
        <f>+VLOOKUP($B54,Adatok!$A$3:$BF$81,16,FALSE)</f>
        <v>Nem</v>
      </c>
      <c r="N54" s="26" t="str">
        <f>+VLOOKUP($B54,Adatok!$A$3:$BF$81,17,FALSE)</f>
        <v>Nem</v>
      </c>
      <c r="O54" s="26" t="str">
        <f>+VLOOKUP($B54,Adatok!$A$3:$BF$81,18,FALSE)</f>
        <v>Nem</v>
      </c>
      <c r="P54" s="26" t="str">
        <f>+VLOOKUP($B54,Adatok!$A$3:$BF$81,19,FALSE)</f>
        <v>Nem</v>
      </c>
      <c r="Q54" s="26" t="str">
        <f>+VLOOKUP($B54,Adatok!$A$3:$BF$81,20,FALSE)</f>
        <v>Nem</v>
      </c>
      <c r="R54" s="27" t="str">
        <f>+VLOOKUP($B54,Adatok!$A$3:$BF$81,21,FALSE)</f>
        <v>Nem</v>
      </c>
      <c r="S54" s="28" t="str">
        <f>+VLOOKUP($B54,Adatok!$A$3:$BF$81,22,FALSE)</f>
        <v>Igen</v>
      </c>
      <c r="T54" s="27" t="str">
        <f>+VLOOKUP($B54,Adatok!$A$3:$BF$81,23,FALSE)</f>
        <v>Igen</v>
      </c>
      <c r="U54" s="29" t="str">
        <f>+VLOOKUP($B54,Adatok!$A$3:$BF$81,23,FALSE)</f>
        <v>Igen</v>
      </c>
    </row>
    <row r="55" spans="1:21" s="25" customFormat="1" ht="27.6" x14ac:dyDescent="0.25">
      <c r="A55" s="12" t="str">
        <f>+IF(PA!A53&gt;0,PA!A53,"")</f>
        <v/>
      </c>
      <c r="B55" s="16" t="str">
        <f>+IF(PA!B53&gt;0,PA!B53,"")</f>
        <v>RAU0009</v>
      </c>
      <c r="C55" s="17" t="str">
        <f>+VLOOKUP($B55,Adatok!$A$3:$BF$81,2,FALSE)</f>
        <v>Füstlizer - Snidlinges 2000g</v>
      </c>
      <c r="D55" s="13" t="str">
        <f>+VLOOKUP($B55,Adatok!$A$3:$BF$81,3,FALSE)</f>
        <v>Főtt, hagymás ízesítésű, csontokról mechanikusan lefejtett pulykahúsból készült termék snidlinggel, nem ehető műbélben</v>
      </c>
      <c r="E55" s="26" t="str">
        <f>+VLOOKUP($B55,Adatok!$A$3:$BF$81,8,FALSE)</f>
        <v>Nem</v>
      </c>
      <c r="F55" s="26" t="str">
        <f>+VLOOKUP($B55,Adatok!$A$3:$BF$81,9,FALSE)</f>
        <v>Nem</v>
      </c>
      <c r="G55" s="26" t="str">
        <f>+VLOOKUP($B55,Adatok!$A$3:$BF$81,10,FALSE)</f>
        <v>Nem</v>
      </c>
      <c r="H55" s="26" t="str">
        <f>+VLOOKUP($B55,Adatok!$A$3:$BF$81,11,FALSE)</f>
        <v>Nem</v>
      </c>
      <c r="I55" s="26" t="str">
        <f>+VLOOKUP($B55,Adatok!$A$3:$BF$81,12,FALSE)</f>
        <v>Nem</v>
      </c>
      <c r="J55" s="26" t="str">
        <f>+VLOOKUP($B55,Adatok!$A$3:$BF$81,13,FALSE)</f>
        <v>Nem</v>
      </c>
      <c r="K55" s="26" t="str">
        <f>+VLOOKUP($B55,Adatok!$A$3:$BF$81,14,FALSE)</f>
        <v>Nem</v>
      </c>
      <c r="L55" s="26" t="str">
        <f>+VLOOKUP($B55,Adatok!$A$3:$BF$81,15,FALSE)</f>
        <v>Nem</v>
      </c>
      <c r="M55" s="26" t="str">
        <f>+VLOOKUP($B55,Adatok!$A$3:$BF$81,16,FALSE)</f>
        <v>Nem</v>
      </c>
      <c r="N55" s="26" t="str">
        <f>+VLOOKUP($B55,Adatok!$A$3:$BF$81,17,FALSE)</f>
        <v>Nem</v>
      </c>
      <c r="O55" s="26" t="str">
        <f>+VLOOKUP($B55,Adatok!$A$3:$BF$81,18,FALSE)</f>
        <v>Nem</v>
      </c>
      <c r="P55" s="26" t="str">
        <f>+VLOOKUP($B55,Adatok!$A$3:$BF$81,19,FALSE)</f>
        <v>Nem</v>
      </c>
      <c r="Q55" s="26" t="str">
        <f>+VLOOKUP($B55,Adatok!$A$3:$BF$81,20,FALSE)</f>
        <v>Nem</v>
      </c>
      <c r="R55" s="27" t="str">
        <f>+VLOOKUP($B55,Adatok!$A$3:$BF$81,21,FALSE)</f>
        <v>Nem</v>
      </c>
      <c r="S55" s="28" t="str">
        <f>+VLOOKUP($B55,Adatok!$A$3:$BF$81,22,FALSE)</f>
        <v>Igen</v>
      </c>
      <c r="T55" s="27" t="str">
        <f>+VLOOKUP($B55,Adatok!$A$3:$BF$81,23,FALSE)</f>
        <v>Igen</v>
      </c>
      <c r="U55" s="29" t="str">
        <f>+VLOOKUP($B55,Adatok!$A$3:$BF$81,23,FALSE)</f>
        <v>Igen</v>
      </c>
    </row>
    <row r="56" spans="1:21" s="25" customFormat="1" ht="27.6" x14ac:dyDescent="0.25">
      <c r="A56" s="12" t="str">
        <f>+IF(PA!A54&gt;0,PA!A54,"")</f>
        <v/>
      </c>
      <c r="B56" s="16" t="str">
        <f>+IF(PA!B54&gt;0,PA!B54,"")</f>
        <v>RBD0008</v>
      </c>
      <c r="C56" s="17" t="str">
        <f>+VLOOKUP($B56,Adatok!$A$3:$BF$81,2,FALSE)</f>
        <v>Füstlizer - Csípős, Jalapeno paprikával 2000g</v>
      </c>
      <c r="D56" s="13" t="str">
        <f>+VLOOKUP($B56,Adatok!$A$3:$BF$81,3,FALSE)</f>
        <v>Főtt, csípős, csontokról mechanikusan lefejtett pulykahúsból készült termék Jalapeno paprikával, nem ehető műbélben</v>
      </c>
      <c r="E56" s="26" t="str">
        <f>+VLOOKUP($B56,Adatok!$A$3:$BF$81,8,FALSE)</f>
        <v>Nem</v>
      </c>
      <c r="F56" s="26" t="str">
        <f>+VLOOKUP($B56,Adatok!$A$3:$BF$81,9,FALSE)</f>
        <v>Nem</v>
      </c>
      <c r="G56" s="26" t="str">
        <f>+VLOOKUP($B56,Adatok!$A$3:$BF$81,10,FALSE)</f>
        <v>Nem</v>
      </c>
      <c r="H56" s="26" t="str">
        <f>+VLOOKUP($B56,Adatok!$A$3:$BF$81,11,FALSE)</f>
        <v>Nem</v>
      </c>
      <c r="I56" s="26" t="str">
        <f>+VLOOKUP($B56,Adatok!$A$3:$BF$81,12,FALSE)</f>
        <v>Nem</v>
      </c>
      <c r="J56" s="26" t="str">
        <f>+VLOOKUP($B56,Adatok!$A$3:$BF$81,13,FALSE)</f>
        <v>Nem</v>
      </c>
      <c r="K56" s="26" t="str">
        <f>+VLOOKUP($B56,Adatok!$A$3:$BF$81,14,FALSE)</f>
        <v>Nem</v>
      </c>
      <c r="L56" s="26" t="str">
        <f>+VLOOKUP($B56,Adatok!$A$3:$BF$81,15,FALSE)</f>
        <v>Nem</v>
      </c>
      <c r="M56" s="26" t="str">
        <f>+VLOOKUP($B56,Adatok!$A$3:$BF$81,16,FALSE)</f>
        <v>Nem</v>
      </c>
      <c r="N56" s="26" t="str">
        <f>+VLOOKUP($B56,Adatok!$A$3:$BF$81,17,FALSE)</f>
        <v>Nem</v>
      </c>
      <c r="O56" s="26" t="str">
        <f>+VLOOKUP($B56,Adatok!$A$3:$BF$81,18,FALSE)</f>
        <v>Nem</v>
      </c>
      <c r="P56" s="26" t="str">
        <f>+VLOOKUP($B56,Adatok!$A$3:$BF$81,19,FALSE)</f>
        <v>Nem</v>
      </c>
      <c r="Q56" s="26" t="str">
        <f>+VLOOKUP($B56,Adatok!$A$3:$BF$81,20,FALSE)</f>
        <v>Nem</v>
      </c>
      <c r="R56" s="27" t="str">
        <f>+VLOOKUP($B56,Adatok!$A$3:$BF$81,21,FALSE)</f>
        <v>Nem</v>
      </c>
      <c r="S56" s="28" t="str">
        <f>+VLOOKUP($B56,Adatok!$A$3:$BF$81,22,FALSE)</f>
        <v>Igen</v>
      </c>
      <c r="T56" s="27" t="str">
        <f>+VLOOKUP($B56,Adatok!$A$3:$BF$81,23,FALSE)</f>
        <v>Igen</v>
      </c>
      <c r="U56" s="29" t="str">
        <f>+VLOOKUP($B56,Adatok!$A$3:$BF$81,23,FALSE)</f>
        <v>Igen</v>
      </c>
    </row>
    <row r="57" spans="1:21" s="25" customFormat="1" ht="27.6" x14ac:dyDescent="0.25">
      <c r="A57" s="12" t="str">
        <f>+IF(PA!A55&gt;0,PA!A55,"")</f>
        <v/>
      </c>
      <c r="B57" s="16" t="str">
        <f>+IF(PA!B55&gt;0,PA!B55,"")</f>
        <v>RCE0010</v>
      </c>
      <c r="C57" s="17" t="str">
        <f>+VLOOKUP($B57,Adatok!$A$3:$BF$81,2,FALSE)</f>
        <v>Füstlizer - Sajtos tavaszi rolád 400g</v>
      </c>
      <c r="D57" s="13" t="str">
        <f>+VLOOKUP($B57,Adatok!$A$3:$BF$81,3,FALSE)</f>
        <v>Főtt, pulykahúsból és csontokról mechanikusan lefejtett pulykahúsból készült termék, zöldségfélékkel és sajttal, nem ehető műbélben</v>
      </c>
      <c r="E57" s="26" t="str">
        <f>+VLOOKUP($B57,Adatok!$A$3:$BF$81,8,FALSE)</f>
        <v>Nem</v>
      </c>
      <c r="F57" s="26" t="str">
        <f>+VLOOKUP($B57,Adatok!$A$3:$BF$81,9,FALSE)</f>
        <v>Nem</v>
      </c>
      <c r="G57" s="26" t="str">
        <f>+VLOOKUP($B57,Adatok!$A$3:$BF$81,10,FALSE)</f>
        <v>Nem</v>
      </c>
      <c r="H57" s="26" t="str">
        <f>+VLOOKUP($B57,Adatok!$A$3:$BF$81,11,FALSE)</f>
        <v>Nem</v>
      </c>
      <c r="I57" s="26" t="str">
        <f>+VLOOKUP($B57,Adatok!$A$3:$BF$81,12,FALSE)</f>
        <v>Nem</v>
      </c>
      <c r="J57" s="26" t="str">
        <f>+VLOOKUP($B57,Adatok!$A$3:$BF$81,13,FALSE)</f>
        <v>Igen</v>
      </c>
      <c r="K57" s="26" t="str">
        <f>+VLOOKUP($B57,Adatok!$A$3:$BF$81,14,FALSE)</f>
        <v>Igen</v>
      </c>
      <c r="L57" s="26" t="str">
        <f>+VLOOKUP($B57,Adatok!$A$3:$BF$81,15,FALSE)</f>
        <v>Nem</v>
      </c>
      <c r="M57" s="26" t="str">
        <f>+VLOOKUP($B57,Adatok!$A$3:$BF$81,16,FALSE)</f>
        <v>Igen</v>
      </c>
      <c r="N57" s="26" t="str">
        <f>+VLOOKUP($B57,Adatok!$A$3:$BF$81,17,FALSE)</f>
        <v>Nem</v>
      </c>
      <c r="O57" s="26" t="str">
        <f>+VLOOKUP($B57,Adatok!$A$3:$BF$81,18,FALSE)</f>
        <v>Nem</v>
      </c>
      <c r="P57" s="26" t="str">
        <f>+VLOOKUP($B57,Adatok!$A$3:$BF$81,19,FALSE)</f>
        <v>Nem</v>
      </c>
      <c r="Q57" s="26" t="str">
        <f>+VLOOKUP($B57,Adatok!$A$3:$BF$81,20,FALSE)</f>
        <v>Nem</v>
      </c>
      <c r="R57" s="27" t="str">
        <f>+VLOOKUP($B57,Adatok!$A$3:$BF$81,21,FALSE)</f>
        <v>Nem</v>
      </c>
      <c r="S57" s="28" t="str">
        <f>+VLOOKUP($B57,Adatok!$A$3:$BF$81,22,FALSE)</f>
        <v>Igen</v>
      </c>
      <c r="T57" s="27" t="str">
        <f>+VLOOKUP($B57,Adatok!$A$3:$BF$81,23,FALSE)</f>
        <v>Nem</v>
      </c>
      <c r="U57" s="29" t="str">
        <f>+VLOOKUP($B57,Adatok!$A$3:$BF$81,23,FALSE)</f>
        <v>Nem</v>
      </c>
    </row>
    <row r="58" spans="1:21" s="25" customFormat="1" ht="27.6" x14ac:dyDescent="0.25">
      <c r="A58" s="12" t="str">
        <f>+IF(PA!A56&gt;0,PA!A56,"")</f>
        <v/>
      </c>
      <c r="B58" s="16" t="str">
        <f>+IF(PA!B56&gt;0,PA!B56,"")</f>
        <v>RCE0012</v>
      </c>
      <c r="C58" s="17" t="str">
        <f>+VLOOKUP($B58,Adatok!$A$3:$BF$81,2,FALSE)</f>
        <v>Füstlizer Sajtos tavaszi rolád 2000g</v>
      </c>
      <c r="D58" s="13" t="str">
        <f>+VLOOKUP($B58,Adatok!$A$3:$BF$81,3,FALSE)</f>
        <v>Főtt, pulykahúsból és csontokról mechanikusan lefejtett pulykahúsból készült termék, zöldségfélékkel és sajttal, nem ehető műbélben</v>
      </c>
      <c r="E58" s="26" t="str">
        <f>+VLOOKUP($B58,Adatok!$A$3:$BF$81,8,FALSE)</f>
        <v>Nem</v>
      </c>
      <c r="F58" s="26" t="str">
        <f>+VLOOKUP($B58,Adatok!$A$3:$BF$81,9,FALSE)</f>
        <v>Nem</v>
      </c>
      <c r="G58" s="26" t="str">
        <f>+VLOOKUP($B58,Adatok!$A$3:$BF$81,10,FALSE)</f>
        <v>Nem</v>
      </c>
      <c r="H58" s="26" t="str">
        <f>+VLOOKUP($B58,Adatok!$A$3:$BF$81,11,FALSE)</f>
        <v>Nem</v>
      </c>
      <c r="I58" s="26" t="str">
        <f>+VLOOKUP($B58,Adatok!$A$3:$BF$81,12,FALSE)</f>
        <v>Nem</v>
      </c>
      <c r="J58" s="26" t="str">
        <f>+VLOOKUP($B58,Adatok!$A$3:$BF$81,13,FALSE)</f>
        <v>Nem</v>
      </c>
      <c r="K58" s="26" t="str">
        <f>+VLOOKUP($B58,Adatok!$A$3:$BF$81,14,FALSE)</f>
        <v>Igen</v>
      </c>
      <c r="L58" s="26" t="str">
        <f>+VLOOKUP($B58,Adatok!$A$3:$BF$81,15,FALSE)</f>
        <v>Nem</v>
      </c>
      <c r="M58" s="26" t="str">
        <f>+VLOOKUP($B58,Adatok!$A$3:$BF$81,16,FALSE)</f>
        <v>Igen</v>
      </c>
      <c r="N58" s="26" t="str">
        <f>+VLOOKUP($B58,Adatok!$A$3:$BF$81,17,FALSE)</f>
        <v>Nem</v>
      </c>
      <c r="O58" s="26" t="str">
        <f>+VLOOKUP($B58,Adatok!$A$3:$BF$81,18,FALSE)</f>
        <v>Nem</v>
      </c>
      <c r="P58" s="26" t="str">
        <f>+VLOOKUP($B58,Adatok!$A$3:$BF$81,19,FALSE)</f>
        <v>Nem</v>
      </c>
      <c r="Q58" s="26" t="str">
        <f>+VLOOKUP($B58,Adatok!$A$3:$BF$81,20,FALSE)</f>
        <v>Nem</v>
      </c>
      <c r="R58" s="27" t="str">
        <f>+VLOOKUP($B58,Adatok!$A$3:$BF$81,21,FALSE)</f>
        <v>Nem</v>
      </c>
      <c r="S58" s="28" t="str">
        <f>+VLOOKUP($B58,Adatok!$A$3:$BF$81,22,FALSE)</f>
        <v>Igen</v>
      </c>
      <c r="T58" s="27" t="str">
        <f>+VLOOKUP($B58,Adatok!$A$3:$BF$81,23,FALSE)</f>
        <v>Nem</v>
      </c>
      <c r="U58" s="29" t="str">
        <f>+VLOOKUP($B58,Adatok!$A$3:$BF$81,23,FALSE)</f>
        <v>Nem</v>
      </c>
    </row>
    <row r="59" spans="1:21" s="25" customFormat="1" ht="27.6" x14ac:dyDescent="0.25">
      <c r="A59" s="12" t="str">
        <f>+IF(PA!A57&gt;0,PA!A57,"")</f>
        <v/>
      </c>
      <c r="B59" s="16" t="str">
        <f>+IF(PA!B57&gt;0,PA!B57,"")</f>
        <v>SAG0003</v>
      </c>
      <c r="C59" s="17" t="str">
        <f>+VLOOKUP($B59,Adatok!$A$3:$BF$81,2,FALSE)</f>
        <v>Füstlizer - Pulykapárizsi, csípős, Jalapeno paprikával 90g</v>
      </c>
      <c r="D59" s="13" t="str">
        <f>+VLOOKUP($B59,Adatok!$A$3:$BF$81,3,FALSE)</f>
        <v>Csípős pulykapárizsi Jalapeno paprikával, szeletelt, védőgázas csomagolásban</v>
      </c>
      <c r="E59" s="26" t="str">
        <f>+VLOOKUP($B59,Adatok!$A$3:$BF$81,8,FALSE)</f>
        <v>Nem</v>
      </c>
      <c r="F59" s="26" t="str">
        <f>+VLOOKUP($B59,Adatok!$A$3:$BF$81,9,FALSE)</f>
        <v>Nem</v>
      </c>
      <c r="G59" s="26" t="str">
        <f>+VLOOKUP($B59,Adatok!$A$3:$BF$81,10,FALSE)</f>
        <v>Nem</v>
      </c>
      <c r="H59" s="26" t="str">
        <f>+VLOOKUP($B59,Adatok!$A$3:$BF$81,11,FALSE)</f>
        <v>Nem</v>
      </c>
      <c r="I59" s="26" t="str">
        <f>+VLOOKUP($B59,Adatok!$A$3:$BF$81,12,FALSE)</f>
        <v>Nem</v>
      </c>
      <c r="J59" s="26" t="str">
        <f>+VLOOKUP($B59,Adatok!$A$3:$BF$81,13,FALSE)</f>
        <v>Nem</v>
      </c>
      <c r="K59" s="26" t="str">
        <f>+VLOOKUP($B59,Adatok!$A$3:$BF$81,14,FALSE)</f>
        <v>Nem</v>
      </c>
      <c r="L59" s="26" t="str">
        <f>+VLOOKUP($B59,Adatok!$A$3:$BF$81,15,FALSE)</f>
        <v>Nem</v>
      </c>
      <c r="M59" s="26" t="str">
        <f>+VLOOKUP($B59,Adatok!$A$3:$BF$81,16,FALSE)</f>
        <v>Nem</v>
      </c>
      <c r="N59" s="26" t="str">
        <f>+VLOOKUP($B59,Adatok!$A$3:$BF$81,17,FALSE)</f>
        <v>Nem</v>
      </c>
      <c r="O59" s="26" t="str">
        <f>+VLOOKUP($B59,Adatok!$A$3:$BF$81,18,FALSE)</f>
        <v>Nem</v>
      </c>
      <c r="P59" s="26" t="str">
        <f>+VLOOKUP($B59,Adatok!$A$3:$BF$81,19,FALSE)</f>
        <v>Nem</v>
      </c>
      <c r="Q59" s="26" t="str">
        <f>+VLOOKUP($B59,Adatok!$A$3:$BF$81,20,FALSE)</f>
        <v>Nem</v>
      </c>
      <c r="R59" s="27" t="str">
        <f>+VLOOKUP($B59,Adatok!$A$3:$BF$81,21,FALSE)</f>
        <v>Nem</v>
      </c>
      <c r="S59" s="28" t="str">
        <f>+VLOOKUP($B59,Adatok!$A$3:$BF$81,22,FALSE)</f>
        <v>Igen</v>
      </c>
      <c r="T59" s="27" t="str">
        <f>+VLOOKUP($B59,Adatok!$A$3:$BF$81,23,FALSE)</f>
        <v>Igen</v>
      </c>
      <c r="U59" s="29" t="str">
        <f>+VLOOKUP($B59,Adatok!$A$3:$BF$81,23,FALSE)</f>
        <v>Igen</v>
      </c>
    </row>
    <row r="60" spans="1:21" s="25" customFormat="1" x14ac:dyDescent="0.25">
      <c r="A60" s="12" t="str">
        <f>+IF(PA!A58&gt;0,PA!A58,"")</f>
        <v/>
      </c>
      <c r="B60" s="16" t="str">
        <f>+IF(PA!B58&gt;0,PA!B58,"")</f>
        <v>SAH0002</v>
      </c>
      <c r="C60" s="17" t="str">
        <f>+VLOOKUP($B60,Adatok!$A$3:$BF$81,2,FALSE)</f>
        <v>Füstlizer - Pulykapárizsi 90g</v>
      </c>
      <c r="D60" s="13" t="str">
        <f>+VLOOKUP($B60,Adatok!$A$3:$BF$81,3,FALSE)</f>
        <v>Pulykapárizsi szeletelt, védőgázas csomagolásban</v>
      </c>
      <c r="E60" s="26" t="str">
        <f>+VLOOKUP($B60,Adatok!$A$3:$BF$81,8,FALSE)</f>
        <v>Nem</v>
      </c>
      <c r="F60" s="26" t="str">
        <f>+VLOOKUP($B60,Adatok!$A$3:$BF$81,9,FALSE)</f>
        <v>Nem</v>
      </c>
      <c r="G60" s="26" t="str">
        <f>+VLOOKUP($B60,Adatok!$A$3:$BF$81,10,FALSE)</f>
        <v>Nem</v>
      </c>
      <c r="H60" s="26" t="str">
        <f>+VLOOKUP($B60,Adatok!$A$3:$BF$81,11,FALSE)</f>
        <v>Nem</v>
      </c>
      <c r="I60" s="26" t="str">
        <f>+VLOOKUP($B60,Adatok!$A$3:$BF$81,12,FALSE)</f>
        <v>Nem</v>
      </c>
      <c r="J60" s="26" t="str">
        <f>+VLOOKUP($B60,Adatok!$A$3:$BF$81,13,FALSE)</f>
        <v>Nem</v>
      </c>
      <c r="K60" s="26" t="str">
        <f>+VLOOKUP($B60,Adatok!$A$3:$BF$81,14,FALSE)</f>
        <v>Nem</v>
      </c>
      <c r="L60" s="26" t="str">
        <f>+VLOOKUP($B60,Adatok!$A$3:$BF$81,15,FALSE)</f>
        <v>Nem</v>
      </c>
      <c r="M60" s="26" t="str">
        <f>+VLOOKUP($B60,Adatok!$A$3:$BF$81,16,FALSE)</f>
        <v>Nem</v>
      </c>
      <c r="N60" s="26" t="str">
        <f>+VLOOKUP($B60,Adatok!$A$3:$BF$81,17,FALSE)</f>
        <v>Nem</v>
      </c>
      <c r="O60" s="26" t="str">
        <f>+VLOOKUP($B60,Adatok!$A$3:$BF$81,18,FALSE)</f>
        <v>Nem</v>
      </c>
      <c r="P60" s="26" t="str">
        <f>+VLOOKUP($B60,Adatok!$A$3:$BF$81,19,FALSE)</f>
        <v>Nem</v>
      </c>
      <c r="Q60" s="26" t="str">
        <f>+VLOOKUP($B60,Adatok!$A$3:$BF$81,20,FALSE)</f>
        <v>Nem</v>
      </c>
      <c r="R60" s="27" t="str">
        <f>+VLOOKUP($B60,Adatok!$A$3:$BF$81,21,FALSE)</f>
        <v>Nem</v>
      </c>
      <c r="S60" s="28" t="str">
        <f>+VLOOKUP($B60,Adatok!$A$3:$BF$81,22,FALSE)</f>
        <v>Igen</v>
      </c>
      <c r="T60" s="27" t="str">
        <f>+VLOOKUP($B60,Adatok!$A$3:$BF$81,23,FALSE)</f>
        <v>Igen</v>
      </c>
      <c r="U60" s="29" t="str">
        <f>+VLOOKUP($B60,Adatok!$A$3:$BF$81,23,FALSE)</f>
        <v>Igen</v>
      </c>
    </row>
    <row r="61" spans="1:21" s="25" customFormat="1" x14ac:dyDescent="0.25">
      <c r="A61" s="12" t="str">
        <f>+IF(PA!A59&gt;0,PA!A59,"")</f>
        <v/>
      </c>
      <c r="B61" s="16" t="str">
        <f>+IF(PA!B59&gt;0,PA!B59,"")</f>
        <v>SAK0020</v>
      </c>
      <c r="C61" s="17" t="str">
        <f>+VLOOKUP($B61,Adatok!$A$3:$BF$81,2,FALSE)</f>
        <v>Füstlizer - Pulykapárizsi, füst ízesítésű 90g</v>
      </c>
      <c r="D61" s="13" t="str">
        <f>+VLOOKUP($B61,Adatok!$A$3:$BF$81,3,FALSE)</f>
        <v>Füst ízesítésű pulykapárizsi, szeletelt, védőgázas csomagolásban</v>
      </c>
      <c r="E61" s="26" t="str">
        <f>+VLOOKUP($B61,Adatok!$A$3:$BF$81,8,FALSE)</f>
        <v>Nem</v>
      </c>
      <c r="F61" s="26" t="str">
        <f>+VLOOKUP($B61,Adatok!$A$3:$BF$81,9,FALSE)</f>
        <v>Nem</v>
      </c>
      <c r="G61" s="26" t="str">
        <f>+VLOOKUP($B61,Adatok!$A$3:$BF$81,10,FALSE)</f>
        <v>Nem</v>
      </c>
      <c r="H61" s="26" t="str">
        <f>+VLOOKUP($B61,Adatok!$A$3:$BF$81,11,FALSE)</f>
        <v>Nem</v>
      </c>
      <c r="I61" s="26" t="str">
        <f>+VLOOKUP($B61,Adatok!$A$3:$BF$81,12,FALSE)</f>
        <v>Nem</v>
      </c>
      <c r="J61" s="26" t="str">
        <f>+VLOOKUP($B61,Adatok!$A$3:$BF$81,13,FALSE)</f>
        <v>Nem</v>
      </c>
      <c r="K61" s="26" t="str">
        <f>+VLOOKUP($B61,Adatok!$A$3:$BF$81,14,FALSE)</f>
        <v>Nem</v>
      </c>
      <c r="L61" s="26" t="str">
        <f>+VLOOKUP($B61,Adatok!$A$3:$BF$81,15,FALSE)</f>
        <v>Nem</v>
      </c>
      <c r="M61" s="26" t="str">
        <f>+VLOOKUP($B61,Adatok!$A$3:$BF$81,16,FALSE)</f>
        <v>Nem</v>
      </c>
      <c r="N61" s="26" t="str">
        <f>+VLOOKUP($B61,Adatok!$A$3:$BF$81,17,FALSE)</f>
        <v>Nem</v>
      </c>
      <c r="O61" s="26" t="str">
        <f>+VLOOKUP($B61,Adatok!$A$3:$BF$81,18,FALSE)</f>
        <v>Nem</v>
      </c>
      <c r="P61" s="26" t="str">
        <f>+VLOOKUP($B61,Adatok!$A$3:$BF$81,19,FALSE)</f>
        <v>Nem</v>
      </c>
      <c r="Q61" s="26" t="str">
        <f>+VLOOKUP($B61,Adatok!$A$3:$BF$81,20,FALSE)</f>
        <v>Nem</v>
      </c>
      <c r="R61" s="27" t="str">
        <f>+VLOOKUP($B61,Adatok!$A$3:$BF$81,21,FALSE)</f>
        <v>Nem</v>
      </c>
      <c r="S61" s="28" t="str">
        <f>+VLOOKUP($B61,Adatok!$A$3:$BF$81,22,FALSE)</f>
        <v>Igen</v>
      </c>
      <c r="T61" s="27" t="str">
        <f>+VLOOKUP($B61,Adatok!$A$3:$BF$81,23,FALSE)</f>
        <v>Igen</v>
      </c>
      <c r="U61" s="29" t="str">
        <f>+VLOOKUP($B61,Adatok!$A$3:$BF$81,23,FALSE)</f>
        <v>Igen</v>
      </c>
    </row>
    <row r="62" spans="1:21" s="25" customFormat="1" x14ac:dyDescent="0.25">
      <c r="A62" s="12" t="str">
        <f>+IF(PA!A60&gt;0,PA!A60,"")</f>
        <v/>
      </c>
      <c r="B62" s="16" t="str">
        <f>+IF(PA!B60&gt;0,PA!B60,"")</f>
        <v>SAM0003</v>
      </c>
      <c r="C62" s="17" t="str">
        <f>+VLOOKUP($B62,Adatok!$A$3:$BF$81,2,FALSE)</f>
        <v>Füstlizer - Pulykapárizsi, füst ízesítésű, sajtos 90g</v>
      </c>
      <c r="D62" s="13" t="str">
        <f>+VLOOKUP($B62,Adatok!$A$3:$BF$81,3,FALSE)</f>
        <v>Füst ízesítésű pulykapárizsi sajttal, szeletelt, védőgázas csomagolásban</v>
      </c>
      <c r="E62" s="26" t="str">
        <f>+VLOOKUP($B62,Adatok!$A$3:$BF$81,8,FALSE)</f>
        <v>Nem</v>
      </c>
      <c r="F62" s="26" t="str">
        <f>+VLOOKUP($B62,Adatok!$A$3:$BF$81,9,FALSE)</f>
        <v>Nem</v>
      </c>
      <c r="G62" s="26" t="str">
        <f>+VLOOKUP($B62,Adatok!$A$3:$BF$81,10,FALSE)</f>
        <v>Nem</v>
      </c>
      <c r="H62" s="26" t="str">
        <f>+VLOOKUP($B62,Adatok!$A$3:$BF$81,11,FALSE)</f>
        <v>Nem</v>
      </c>
      <c r="I62" s="26" t="str">
        <f>+VLOOKUP($B62,Adatok!$A$3:$BF$81,12,FALSE)</f>
        <v>Nem</v>
      </c>
      <c r="J62" s="26" t="str">
        <f>+VLOOKUP($B62,Adatok!$A$3:$BF$81,13,FALSE)</f>
        <v>Nem</v>
      </c>
      <c r="K62" s="26" t="str">
        <f>+VLOOKUP($B62,Adatok!$A$3:$BF$81,14,FALSE)</f>
        <v>Igen</v>
      </c>
      <c r="L62" s="26" t="str">
        <f>+VLOOKUP($B62,Adatok!$A$3:$BF$81,15,FALSE)</f>
        <v>Nem</v>
      </c>
      <c r="M62" s="26" t="str">
        <f>+VLOOKUP($B62,Adatok!$A$3:$BF$81,16,FALSE)</f>
        <v>Nem</v>
      </c>
      <c r="N62" s="26" t="str">
        <f>+VLOOKUP($B62,Adatok!$A$3:$BF$81,17,FALSE)</f>
        <v>Nem</v>
      </c>
      <c r="O62" s="26" t="str">
        <f>+VLOOKUP($B62,Adatok!$A$3:$BF$81,18,FALSE)</f>
        <v>Nem</v>
      </c>
      <c r="P62" s="26" t="str">
        <f>+VLOOKUP($B62,Adatok!$A$3:$BF$81,19,FALSE)</f>
        <v>Nem</v>
      </c>
      <c r="Q62" s="26" t="str">
        <f>+VLOOKUP($B62,Adatok!$A$3:$BF$81,20,FALSE)</f>
        <v>Nem</v>
      </c>
      <c r="R62" s="27" t="str">
        <f>+VLOOKUP($B62,Adatok!$A$3:$BF$81,21,FALSE)</f>
        <v>Nem</v>
      </c>
      <c r="S62" s="28" t="str">
        <f>+VLOOKUP($B62,Adatok!$A$3:$BF$81,22,FALSE)</f>
        <v>Igen</v>
      </c>
      <c r="T62" s="27" t="str">
        <f>+VLOOKUP($B62,Adatok!$A$3:$BF$81,23,FALSE)</f>
        <v>Nem</v>
      </c>
      <c r="U62" s="29" t="str">
        <f>+VLOOKUP($B62,Adatok!$A$3:$BF$81,23,FALSE)</f>
        <v>Nem</v>
      </c>
    </row>
    <row r="63" spans="1:21" s="25" customFormat="1" ht="27.6" x14ac:dyDescent="0.25">
      <c r="A63" s="12" t="str">
        <f>+IF(PA!A61&gt;0,PA!A61,"")</f>
        <v/>
      </c>
      <c r="B63" s="16" t="str">
        <f>+IF(PA!B61&gt;0,PA!B61,"")</f>
        <v>SAM0101</v>
      </c>
      <c r="C63" s="17" t="str">
        <f>+VLOOKUP($B63,Adatok!$A$3:$BF$81,2,FALSE)</f>
        <v>Füstlizer - Pulykapárizsi, füst ízesítésű, laktózmentes sajtos 90g</v>
      </c>
      <c r="D63" s="13" t="str">
        <f>+VLOOKUP($B63,Adatok!$A$3:$BF$81,3,FALSE)</f>
        <v>Füst ízesítésű pulykapárizsi laktózmentes sajttal, szeletelt, védőgázas csomagolásban</v>
      </c>
      <c r="E63" s="26" t="str">
        <f>+VLOOKUP($B63,Adatok!$A$3:$BF$81,8,FALSE)</f>
        <v>Nem</v>
      </c>
      <c r="F63" s="26" t="str">
        <f>+VLOOKUP($B63,Adatok!$A$3:$BF$81,9,FALSE)</f>
        <v>Nem</v>
      </c>
      <c r="G63" s="26" t="str">
        <f>+VLOOKUP($B63,Adatok!$A$3:$BF$81,10,FALSE)</f>
        <v>Nem</v>
      </c>
      <c r="H63" s="26" t="str">
        <f>+VLOOKUP($B63,Adatok!$A$3:$BF$81,11,FALSE)</f>
        <v>Nem</v>
      </c>
      <c r="I63" s="26" t="str">
        <f>+VLOOKUP($B63,Adatok!$A$3:$BF$81,12,FALSE)</f>
        <v>Nem</v>
      </c>
      <c r="J63" s="26" t="str">
        <f>+VLOOKUP($B63,Adatok!$A$3:$BF$81,13,FALSE)</f>
        <v>Nem</v>
      </c>
      <c r="K63" s="26" t="str">
        <f>+VLOOKUP($B63,Adatok!$A$3:$BF$81,14,FALSE)</f>
        <v>Igen</v>
      </c>
      <c r="L63" s="26" t="str">
        <f>+VLOOKUP($B63,Adatok!$A$3:$BF$81,15,FALSE)</f>
        <v>Nem</v>
      </c>
      <c r="M63" s="26" t="str">
        <f>+VLOOKUP($B63,Adatok!$A$3:$BF$81,16,FALSE)</f>
        <v>Nem</v>
      </c>
      <c r="N63" s="26" t="str">
        <f>+VLOOKUP($B63,Adatok!$A$3:$BF$81,17,FALSE)</f>
        <v>Nem</v>
      </c>
      <c r="O63" s="26" t="str">
        <f>+VLOOKUP($B63,Adatok!$A$3:$BF$81,18,FALSE)</f>
        <v>Nem</v>
      </c>
      <c r="P63" s="26" t="str">
        <f>+VLOOKUP($B63,Adatok!$A$3:$BF$81,19,FALSE)</f>
        <v>Nem</v>
      </c>
      <c r="Q63" s="26" t="str">
        <f>+VLOOKUP($B63,Adatok!$A$3:$BF$81,20,FALSE)</f>
        <v>Nem</v>
      </c>
      <c r="R63" s="27" t="str">
        <f>+VLOOKUP($B63,Adatok!$A$3:$BF$81,21,FALSE)</f>
        <v>Nem</v>
      </c>
      <c r="S63" s="28" t="str">
        <f>+VLOOKUP($B63,Adatok!$A$3:$BF$81,22,FALSE)</f>
        <v>Igen</v>
      </c>
      <c r="T63" s="27" t="str">
        <f>+VLOOKUP($B63,Adatok!$A$3:$BF$81,23,FALSE)</f>
        <v>Igen</v>
      </c>
      <c r="U63" s="29" t="str">
        <f>+VLOOKUP($B63,Adatok!$A$3:$BF$81,23,FALSE)</f>
        <v>Igen</v>
      </c>
    </row>
    <row r="64" spans="1:21" s="25" customFormat="1" ht="41.4" x14ac:dyDescent="0.25">
      <c r="A64" s="12" t="str">
        <f>+IF(PA!A62&gt;0,PA!A62,"")</f>
        <v/>
      </c>
      <c r="B64" s="16" t="str">
        <f>+IF(PA!B62&gt;0,PA!B62,"")</f>
        <v>SCE0007</v>
      </c>
      <c r="C64" s="17" t="str">
        <f>+VLOOKUP($B64,Adatok!$A$3:$BF$81,2,FALSE)</f>
        <v>Füstlizer Sajtos tavaszi rolád 90g</v>
      </c>
      <c r="D64" s="13" t="str">
        <f>+VLOOKUP($B64,Adatok!$A$3:$BF$81,3,FALSE)</f>
        <v>Főtt, pulykahúsból és csontokról mechanikusan lefejtett pulykahúsból készült termék zöldségfélékkel és sajttal, szeletelt, védőgázas csomagolásban</v>
      </c>
      <c r="E64" s="26" t="str">
        <f>+VLOOKUP($B64,Adatok!$A$3:$BF$81,8,FALSE)</f>
        <v>Nem</v>
      </c>
      <c r="F64" s="26" t="str">
        <f>+VLOOKUP($B64,Adatok!$A$3:$BF$81,9,FALSE)</f>
        <v>Nem</v>
      </c>
      <c r="G64" s="26" t="str">
        <f>+VLOOKUP($B64,Adatok!$A$3:$BF$81,10,FALSE)</f>
        <v>Nem</v>
      </c>
      <c r="H64" s="26" t="str">
        <f>+VLOOKUP($B64,Adatok!$A$3:$BF$81,11,FALSE)</f>
        <v>Nem</v>
      </c>
      <c r="I64" s="26" t="str">
        <f>+VLOOKUP($B64,Adatok!$A$3:$BF$81,12,FALSE)</f>
        <v>Nem</v>
      </c>
      <c r="J64" s="26" t="str">
        <f>+VLOOKUP($B64,Adatok!$A$3:$BF$81,13,FALSE)</f>
        <v>Nem</v>
      </c>
      <c r="K64" s="26" t="str">
        <f>+VLOOKUP($B64,Adatok!$A$3:$BF$81,14,FALSE)</f>
        <v>Igen</v>
      </c>
      <c r="L64" s="26" t="str">
        <f>+VLOOKUP($B64,Adatok!$A$3:$BF$81,15,FALSE)</f>
        <v>Nem</v>
      </c>
      <c r="M64" s="26" t="str">
        <f>+VLOOKUP($B64,Adatok!$A$3:$BF$81,16,FALSE)</f>
        <v>Igen</v>
      </c>
      <c r="N64" s="26" t="str">
        <f>+VLOOKUP($B64,Adatok!$A$3:$BF$81,17,FALSE)</f>
        <v>Nem</v>
      </c>
      <c r="O64" s="26" t="str">
        <f>+VLOOKUP($B64,Adatok!$A$3:$BF$81,18,FALSE)</f>
        <v>Nem</v>
      </c>
      <c r="P64" s="26" t="str">
        <f>+VLOOKUP($B64,Adatok!$A$3:$BF$81,19,FALSE)</f>
        <v>Nem</v>
      </c>
      <c r="Q64" s="26" t="str">
        <f>+VLOOKUP($B64,Adatok!$A$3:$BF$81,20,FALSE)</f>
        <v>Nem</v>
      </c>
      <c r="R64" s="27" t="str">
        <f>+VLOOKUP($B64,Adatok!$A$3:$BF$81,21,FALSE)</f>
        <v>Nem</v>
      </c>
      <c r="S64" s="28" t="str">
        <f>+VLOOKUP($B64,Adatok!$A$3:$BF$81,22,FALSE)</f>
        <v>Igen</v>
      </c>
      <c r="T64" s="27" t="str">
        <f>+VLOOKUP($B64,Adatok!$A$3:$BF$81,23,FALSE)</f>
        <v>Nem</v>
      </c>
      <c r="U64" s="29" t="str">
        <f>+VLOOKUP($B64,Adatok!$A$3:$BF$81,23,FALSE)</f>
        <v>Nem</v>
      </c>
    </row>
    <row r="65" spans="1:21" s="25" customFormat="1" ht="41.4" x14ac:dyDescent="0.25">
      <c r="A65" s="12" t="str">
        <f>+IF(PA!A63&gt;0,PA!A63,"")</f>
        <v/>
      </c>
      <c r="B65" s="16" t="str">
        <f>+IF(PA!B63&gt;0,PA!B63,"")</f>
        <v>SCO0001</v>
      </c>
      <c r="C65" s="17" t="str">
        <f>+VLOOKUP($B65,Adatok!$A$3:$BF$81,2,FALSE)</f>
        <v>Füstlizer - Olívás rolád 80g</v>
      </c>
      <c r="D65" s="13" t="str">
        <f>+VLOOKUP($B65,Adatok!$A$3:$BF$81,3,FALSE)</f>
        <v>Főtt, pulykahúsból és csontokról mechanikusan lefejtett pulykahúsból készült termék zöld olajbogyó darabokkal, szeletelt, védőgázas csomagolásban</v>
      </c>
      <c r="E65" s="26" t="str">
        <f>+VLOOKUP($B65,Adatok!$A$3:$BF$81,8,FALSE)</f>
        <v>Nem</v>
      </c>
      <c r="F65" s="26" t="str">
        <f>+VLOOKUP($B65,Adatok!$A$3:$BF$81,9,FALSE)</f>
        <v>Nem</v>
      </c>
      <c r="G65" s="26" t="str">
        <f>+VLOOKUP($B65,Adatok!$A$3:$BF$81,10,FALSE)</f>
        <v>Nem</v>
      </c>
      <c r="H65" s="26" t="str">
        <f>+VLOOKUP($B65,Adatok!$A$3:$BF$81,11,FALSE)</f>
        <v>Nem</v>
      </c>
      <c r="I65" s="26" t="str">
        <f>+VLOOKUP($B65,Adatok!$A$3:$BF$81,12,FALSE)</f>
        <v>Nem</v>
      </c>
      <c r="J65" s="26" t="str">
        <f>+VLOOKUP($B65,Adatok!$A$3:$BF$81,13,FALSE)</f>
        <v>Nem</v>
      </c>
      <c r="K65" s="26" t="str">
        <f>+VLOOKUP($B65,Adatok!$A$3:$BF$81,14,FALSE)</f>
        <v>Nem</v>
      </c>
      <c r="L65" s="26" t="str">
        <f>+VLOOKUP($B65,Adatok!$A$3:$BF$81,15,FALSE)</f>
        <v>Nem</v>
      </c>
      <c r="M65" s="26" t="str">
        <f>+VLOOKUP($B65,Adatok!$A$3:$BF$81,16,FALSE)</f>
        <v>Nem</v>
      </c>
      <c r="N65" s="26" t="str">
        <f>+VLOOKUP($B65,Adatok!$A$3:$BF$81,17,FALSE)</f>
        <v>Nem</v>
      </c>
      <c r="O65" s="26" t="str">
        <f>+VLOOKUP($B65,Adatok!$A$3:$BF$81,18,FALSE)</f>
        <v>Nem</v>
      </c>
      <c r="P65" s="26" t="str">
        <f>+VLOOKUP($B65,Adatok!$A$3:$BF$81,19,FALSE)</f>
        <v>Nem</v>
      </c>
      <c r="Q65" s="26" t="str">
        <f>+VLOOKUP($B65,Adatok!$A$3:$BF$81,20,FALSE)</f>
        <v>Nem</v>
      </c>
      <c r="R65" s="27" t="str">
        <f>+VLOOKUP($B65,Adatok!$A$3:$BF$81,21,FALSE)</f>
        <v>Nem</v>
      </c>
      <c r="S65" s="28" t="str">
        <f>+VLOOKUP($B65,Adatok!$A$3:$BF$81,22,FALSE)</f>
        <v>Igen</v>
      </c>
      <c r="T65" s="27" t="str">
        <f>+VLOOKUP($B65,Adatok!$A$3:$BF$81,23,FALSE)</f>
        <v>Igen</v>
      </c>
      <c r="U65" s="29" t="str">
        <f>+VLOOKUP($B65,Adatok!$A$3:$BF$81,23,FALSE)</f>
        <v>Igen</v>
      </c>
    </row>
    <row r="66" spans="1:21" s="25" customFormat="1" ht="27.6" x14ac:dyDescent="0.25">
      <c r="A66" s="12" t="str">
        <f>+IF(PA!A64&gt;0,PA!A64,"")</f>
        <v/>
      </c>
      <c r="B66" s="16" t="str">
        <f>+IF(PA!B64&gt;0,PA!B64,"")</f>
        <v>SCO0101</v>
      </c>
      <c r="C66" s="17" t="str">
        <f>+VLOOKUP($B66,Adatok!$A$3:$BF$81,2,FALSE)</f>
        <v>Füstlizer - Paprikás rolád 80g</v>
      </c>
      <c r="D66" s="13" t="str">
        <f>+VLOOKUP($B66,Adatok!$A$3:$BF$81,3,FALSE)</f>
        <v>Főtt, pulykahúsból és csontokról mechanikusan lefejtett pulykahúsból készült termék paprika darabokkal, szeletelt, védőgázas csomagolásban</v>
      </c>
      <c r="E66" s="26" t="str">
        <f>+VLOOKUP($B66,Adatok!$A$3:$BF$81,8,FALSE)</f>
        <v>Nem</v>
      </c>
      <c r="F66" s="26" t="str">
        <f>+VLOOKUP($B66,Adatok!$A$3:$BF$81,9,FALSE)</f>
        <v>Nem</v>
      </c>
      <c r="G66" s="26" t="str">
        <f>+VLOOKUP($B66,Adatok!$A$3:$BF$81,10,FALSE)</f>
        <v>Nem</v>
      </c>
      <c r="H66" s="26" t="str">
        <f>+VLOOKUP($B66,Adatok!$A$3:$BF$81,11,FALSE)</f>
        <v>Nem</v>
      </c>
      <c r="I66" s="26" t="str">
        <f>+VLOOKUP($B66,Adatok!$A$3:$BF$81,12,FALSE)</f>
        <v>Nem</v>
      </c>
      <c r="J66" s="26" t="str">
        <f>+VLOOKUP($B66,Adatok!$A$3:$BF$81,13,FALSE)</f>
        <v>Nem</v>
      </c>
      <c r="K66" s="26" t="str">
        <f>+VLOOKUP($B66,Adatok!$A$3:$BF$81,14,FALSE)</f>
        <v>Nem</v>
      </c>
      <c r="L66" s="26" t="str">
        <f>+VLOOKUP($B66,Adatok!$A$3:$BF$81,15,FALSE)</f>
        <v>Nem</v>
      </c>
      <c r="M66" s="26" t="str">
        <f>+VLOOKUP($B66,Adatok!$A$3:$BF$81,16,FALSE)</f>
        <v>Nem</v>
      </c>
      <c r="N66" s="26" t="str">
        <f>+VLOOKUP($B66,Adatok!$A$3:$BF$81,17,FALSE)</f>
        <v>Nem</v>
      </c>
      <c r="O66" s="26" t="str">
        <f>+VLOOKUP($B66,Adatok!$A$3:$BF$81,18,FALSE)</f>
        <v>Nem</v>
      </c>
      <c r="P66" s="26" t="str">
        <f>+VLOOKUP($B66,Adatok!$A$3:$BF$81,19,FALSE)</f>
        <v>Nem</v>
      </c>
      <c r="Q66" s="26" t="str">
        <f>+VLOOKUP($B66,Adatok!$A$3:$BF$81,20,FALSE)</f>
        <v>Nem</v>
      </c>
      <c r="R66" s="27" t="str">
        <f>+VLOOKUP($B66,Adatok!$A$3:$BF$81,21,FALSE)</f>
        <v>Nem</v>
      </c>
      <c r="S66" s="28" t="str">
        <f>+VLOOKUP($B66,Adatok!$A$3:$BF$81,22,FALSE)</f>
        <v>Igen</v>
      </c>
      <c r="T66" s="27" t="str">
        <f>+VLOOKUP($B66,Adatok!$A$3:$BF$81,23,FALSE)</f>
        <v>Igen</v>
      </c>
      <c r="U66" s="29" t="str">
        <f>+VLOOKUP($B66,Adatok!$A$3:$BF$81,23,FALSE)</f>
        <v>Igen</v>
      </c>
    </row>
    <row r="67" spans="1:21" s="25" customFormat="1" ht="41.4" x14ac:dyDescent="0.25">
      <c r="A67" s="12" t="str">
        <f>+IF(PA!A65&gt;0,PA!A65,"")</f>
        <v>Panírozott</v>
      </c>
      <c r="B67" s="16" t="str">
        <f>+IF(PA!B65&gt;0,PA!B65,"")</f>
        <v>VGB0001</v>
      </c>
      <c r="C67" s="17" t="str">
        <f>+VLOOKUP($B67,Adatok!$A$3:$BF$81,2,FALSE)</f>
        <v>Cordon Bleu 500g</v>
      </c>
      <c r="D67" s="13" t="str">
        <f>+VLOOKUP($B67,Adatok!$A$3:$BF$81,3,FALSE)</f>
        <v>Panírozott, készresütött, gyorsfagyasztott, pulyka- és csirke melldarabokból formázott hús, hozzáadott vízzel, formázott, hőkezelt, pulyka combsonkával és sajttal töltve</v>
      </c>
      <c r="E67" s="26" t="str">
        <f>+VLOOKUP($B67,Adatok!$A$3:$BF$81,8,FALSE)</f>
        <v>Igen</v>
      </c>
      <c r="F67" s="26" t="str">
        <f>+VLOOKUP($B67,Adatok!$A$3:$BF$81,9,FALSE)</f>
        <v>Nem</v>
      </c>
      <c r="G67" s="26" t="str">
        <f>+VLOOKUP($B67,Adatok!$A$3:$BF$81,10,FALSE)</f>
        <v>Tartalmazhat</v>
      </c>
      <c r="H67" s="26" t="str">
        <f>+VLOOKUP($B67,Adatok!$A$3:$BF$81,11,FALSE)</f>
        <v>Nem</v>
      </c>
      <c r="I67" s="26" t="str">
        <f>+VLOOKUP($B67,Adatok!$A$3:$BF$81,12,FALSE)</f>
        <v>Nem</v>
      </c>
      <c r="J67" s="26" t="str">
        <f>+VLOOKUP($B67,Adatok!$A$3:$BF$81,13,FALSE)</f>
        <v>Igen</v>
      </c>
      <c r="K67" s="26" t="str">
        <f>+VLOOKUP($B67,Adatok!$A$3:$BF$81,14,FALSE)</f>
        <v>Igen</v>
      </c>
      <c r="L67" s="26" t="str">
        <f>+VLOOKUP($B67,Adatok!$A$3:$BF$81,15,FALSE)</f>
        <v>Nem</v>
      </c>
      <c r="M67" s="26" t="str">
        <f>+VLOOKUP($B67,Adatok!$A$3:$BF$81,16,FALSE)</f>
        <v>Nem</v>
      </c>
      <c r="N67" s="26" t="str">
        <f>+VLOOKUP($B67,Adatok!$A$3:$BF$81,17,FALSE)</f>
        <v>Nem</v>
      </c>
      <c r="O67" s="26" t="str">
        <f>+VLOOKUP($B67,Adatok!$A$3:$BF$81,18,FALSE)</f>
        <v>Nem</v>
      </c>
      <c r="P67" s="26" t="str">
        <f>+VLOOKUP($B67,Adatok!$A$3:$BF$81,19,FALSE)</f>
        <v>Nem</v>
      </c>
      <c r="Q67" s="26" t="str">
        <f>+VLOOKUP($B67,Adatok!$A$3:$BF$81,20,FALSE)</f>
        <v>Nem</v>
      </c>
      <c r="R67" s="27" t="str">
        <f>+VLOOKUP($B67,Adatok!$A$3:$BF$81,21,FALSE)</f>
        <v>Nem</v>
      </c>
      <c r="S67" s="28" t="str">
        <f>+VLOOKUP($B67,Adatok!$A$3:$BF$81,22,FALSE)</f>
        <v>Nem</v>
      </c>
      <c r="T67" s="27" t="str">
        <f>+VLOOKUP($B67,Adatok!$A$3:$BF$81,23,FALSE)</f>
        <v>Nem</v>
      </c>
      <c r="U67" s="29" t="str">
        <f>+VLOOKUP($B67,Adatok!$A$3:$BF$81,23,FALSE)</f>
        <v>Nem</v>
      </c>
    </row>
    <row r="68" spans="1:21" s="25" customFormat="1" ht="27.6" x14ac:dyDescent="0.25">
      <c r="A68" s="12" t="str">
        <f>+IF(PA!A66&gt;0,PA!A66,"")</f>
        <v/>
      </c>
      <c r="B68" s="16" t="str">
        <f>+IF(PA!B66&gt;0,PA!B66,"")</f>
        <v>VGP0001</v>
      </c>
      <c r="C68" s="17" t="str">
        <f>+VLOOKUP($B68,Adatok!$A$3:$BF$81,2,FALSE)</f>
        <v>Mini Kijev 250g</v>
      </c>
      <c r="D68" s="13" t="str">
        <f>+VLOOKUP($B68,Adatok!$A$3:$BF$81,3,FALSE)</f>
        <v>Panírozott, készresütött, gyorsfagyasztott, pulyka és csirke melldarabokból formázott hús, sajtos, fokhagymás és petrezselymes töltelékkel</v>
      </c>
      <c r="E68" s="26" t="str">
        <f>+VLOOKUP($B68,Adatok!$A$3:$BF$81,8,FALSE)</f>
        <v>Igen</v>
      </c>
      <c r="F68" s="26" t="str">
        <f>+VLOOKUP($B68,Adatok!$A$3:$BF$81,9,FALSE)</f>
        <v>Nem</v>
      </c>
      <c r="G68" s="26" t="str">
        <f>+VLOOKUP($B68,Adatok!$A$3:$BF$81,10,FALSE)</f>
        <v>Tartalmazhat</v>
      </c>
      <c r="H68" s="26" t="str">
        <f>+VLOOKUP($B68,Adatok!$A$3:$BF$81,11,FALSE)</f>
        <v>Nem</v>
      </c>
      <c r="I68" s="26" t="str">
        <f>+VLOOKUP($B68,Adatok!$A$3:$BF$81,12,FALSE)</f>
        <v>Nem</v>
      </c>
      <c r="J68" s="26" t="str">
        <f>+VLOOKUP($B68,Adatok!$A$3:$BF$81,13,FALSE)</f>
        <v>Tartalmazhat</v>
      </c>
      <c r="K68" s="26" t="str">
        <f>+VLOOKUP($B68,Adatok!$A$3:$BF$81,14,FALSE)</f>
        <v>Igen</v>
      </c>
      <c r="L68" s="26" t="str">
        <f>+VLOOKUP($B68,Adatok!$A$3:$BF$81,15,FALSE)</f>
        <v>Nem</v>
      </c>
      <c r="M68" s="26" t="str">
        <f>+VLOOKUP($B68,Adatok!$A$3:$BF$81,16,FALSE)</f>
        <v>Nem</v>
      </c>
      <c r="N68" s="26" t="str">
        <f>+VLOOKUP($B68,Adatok!$A$3:$BF$81,17,FALSE)</f>
        <v>Nem</v>
      </c>
      <c r="O68" s="26" t="str">
        <f>+VLOOKUP($B68,Adatok!$A$3:$BF$81,18,FALSE)</f>
        <v>Nem</v>
      </c>
      <c r="P68" s="26" t="str">
        <f>+VLOOKUP($B68,Adatok!$A$3:$BF$81,19,FALSE)</f>
        <v>Nem</v>
      </c>
      <c r="Q68" s="26" t="str">
        <f>+VLOOKUP($B68,Adatok!$A$3:$BF$81,20,FALSE)</f>
        <v>Nem</v>
      </c>
      <c r="R68" s="27" t="str">
        <f>+VLOOKUP($B68,Adatok!$A$3:$BF$81,21,FALSE)</f>
        <v>Nem</v>
      </c>
      <c r="S68" s="28" t="str">
        <f>+VLOOKUP($B68,Adatok!$A$3:$BF$81,22,FALSE)</f>
        <v>Nem</v>
      </c>
      <c r="T68" s="27" t="str">
        <f>+VLOOKUP($B68,Adatok!$A$3:$BF$81,23,FALSE)</f>
        <v>Nem</v>
      </c>
      <c r="U68" s="29" t="str">
        <f>+VLOOKUP($B68,Adatok!$A$3:$BF$81,23,FALSE)</f>
        <v>Nem</v>
      </c>
    </row>
    <row r="69" spans="1:21" s="25" customFormat="1" x14ac:dyDescent="0.25">
      <c r="A69" s="12" t="str">
        <f>+IF(PA!A67&gt;0,PA!A67,"")</f>
        <v>Royal</v>
      </c>
      <c r="B69" s="16" t="str">
        <f>+IF(PA!B67&gt;0,PA!B67,"")</f>
        <v>RET0008</v>
      </c>
      <c r="C69" s="17" t="str">
        <f>+VLOOKUP($B69,Adatok!$A$3:$BF$81,2,FALSE)</f>
        <v>Fenséges Pulykamell sonka 2000g</v>
      </c>
      <c r="D69" s="13" t="str">
        <f>+VLOOKUP($B69,Adatok!$A$3:$BF$81,3,FALSE)</f>
        <v>Formázott, hőkezelt pulykamell sonka, nem ehető műbélben</v>
      </c>
      <c r="E69" s="26" t="str">
        <f>+VLOOKUP($B69,Adatok!$A$3:$BF$81,8,FALSE)</f>
        <v>Nem</v>
      </c>
      <c r="F69" s="26" t="str">
        <f>+VLOOKUP($B69,Adatok!$A$3:$BF$81,9,FALSE)</f>
        <v>Nem</v>
      </c>
      <c r="G69" s="26" t="str">
        <f>+VLOOKUP($B69,Adatok!$A$3:$BF$81,10,FALSE)</f>
        <v>Nem</v>
      </c>
      <c r="H69" s="26" t="str">
        <f>+VLOOKUP($B69,Adatok!$A$3:$BF$81,11,FALSE)</f>
        <v>Nem</v>
      </c>
      <c r="I69" s="26" t="str">
        <f>+VLOOKUP($B69,Adatok!$A$3:$BF$81,12,FALSE)</f>
        <v>Nem</v>
      </c>
      <c r="J69" s="26" t="str">
        <f>+VLOOKUP($B69,Adatok!$A$3:$BF$81,13,FALSE)</f>
        <v>Igen</v>
      </c>
      <c r="K69" s="26" t="str">
        <f>+VLOOKUP($B69,Adatok!$A$3:$BF$81,14,FALSE)</f>
        <v>Nem</v>
      </c>
      <c r="L69" s="26" t="str">
        <f>+VLOOKUP($B69,Adatok!$A$3:$BF$81,15,FALSE)</f>
        <v>Nem</v>
      </c>
      <c r="M69" s="26" t="str">
        <f>+VLOOKUP($B69,Adatok!$A$3:$BF$81,16,FALSE)</f>
        <v>Nem</v>
      </c>
      <c r="N69" s="26" t="str">
        <f>+VLOOKUP($B69,Adatok!$A$3:$BF$81,17,FALSE)</f>
        <v>Nem</v>
      </c>
      <c r="O69" s="26" t="str">
        <f>+VLOOKUP($B69,Adatok!$A$3:$BF$81,18,FALSE)</f>
        <v>Nem</v>
      </c>
      <c r="P69" s="26" t="str">
        <f>+VLOOKUP($B69,Adatok!$A$3:$BF$81,19,FALSE)</f>
        <v>Nem</v>
      </c>
      <c r="Q69" s="26" t="str">
        <f>+VLOOKUP($B69,Adatok!$A$3:$BF$81,20,FALSE)</f>
        <v>Nem</v>
      </c>
      <c r="R69" s="27" t="str">
        <f>+VLOOKUP($B69,Adatok!$A$3:$BF$81,21,FALSE)</f>
        <v>Nem</v>
      </c>
      <c r="S69" s="28" t="str">
        <f>+VLOOKUP($B69,Adatok!$A$3:$BF$81,22,FALSE)</f>
        <v>Igen</v>
      </c>
      <c r="T69" s="27" t="str">
        <f>+VLOOKUP($B69,Adatok!$A$3:$BF$81,23,FALSE)</f>
        <v>Igen</v>
      </c>
      <c r="U69" s="29" t="str">
        <f>+VLOOKUP($B69,Adatok!$A$3:$BF$81,23,FALSE)</f>
        <v>Igen</v>
      </c>
    </row>
    <row r="70" spans="1:21" s="25" customFormat="1" x14ac:dyDescent="0.25">
      <c r="A70" s="12" t="str">
        <f>+IF(PA!A68&gt;0,PA!A68,"")</f>
        <v/>
      </c>
      <c r="B70" s="16" t="str">
        <f>+IF(PA!B68&gt;0,PA!B68,"")</f>
        <v>RFF0004</v>
      </c>
      <c r="C70" s="17" t="str">
        <f>+VLOOKUP($B70,Adatok!$A$3:$BF$81,2,FALSE)</f>
        <v>Royal - csirkemell sonka 2000g</v>
      </c>
      <c r="D70" s="13" t="str">
        <f>+VLOOKUP($B70,Adatok!$A$3:$BF$81,3,FALSE)</f>
        <v>Formázott, hőkezelt csirkemell sonka, nem ehető műbélben</v>
      </c>
      <c r="E70" s="26" t="str">
        <f>+VLOOKUP($B70,Adatok!$A$3:$BF$81,8,FALSE)</f>
        <v>Nem</v>
      </c>
      <c r="F70" s="26" t="str">
        <f>+VLOOKUP($B70,Adatok!$A$3:$BF$81,9,FALSE)</f>
        <v>Nem</v>
      </c>
      <c r="G70" s="26" t="str">
        <f>+VLOOKUP($B70,Adatok!$A$3:$BF$81,10,FALSE)</f>
        <v>Nem</v>
      </c>
      <c r="H70" s="26" t="str">
        <f>+VLOOKUP($B70,Adatok!$A$3:$BF$81,11,FALSE)</f>
        <v>Nem</v>
      </c>
      <c r="I70" s="26" t="str">
        <f>+VLOOKUP($B70,Adatok!$A$3:$BF$81,12,FALSE)</f>
        <v>Nem</v>
      </c>
      <c r="J70" s="26" t="str">
        <f>+VLOOKUP($B70,Adatok!$A$3:$BF$81,13,FALSE)</f>
        <v>Nem</v>
      </c>
      <c r="K70" s="26" t="str">
        <f>+VLOOKUP($B70,Adatok!$A$3:$BF$81,14,FALSE)</f>
        <v>Igen</v>
      </c>
      <c r="L70" s="26" t="str">
        <f>+VLOOKUP($B70,Adatok!$A$3:$BF$81,15,FALSE)</f>
        <v>Nem</v>
      </c>
      <c r="M70" s="26" t="str">
        <f>+VLOOKUP($B70,Adatok!$A$3:$BF$81,16,FALSE)</f>
        <v>Nem</v>
      </c>
      <c r="N70" s="26" t="str">
        <f>+VLOOKUP($B70,Adatok!$A$3:$BF$81,17,FALSE)</f>
        <v>Nem</v>
      </c>
      <c r="O70" s="26" t="str">
        <f>+VLOOKUP($B70,Adatok!$A$3:$BF$81,18,FALSE)</f>
        <v>Nem</v>
      </c>
      <c r="P70" s="26" t="str">
        <f>+VLOOKUP($B70,Adatok!$A$3:$BF$81,19,FALSE)</f>
        <v>Nem</v>
      </c>
      <c r="Q70" s="26" t="str">
        <f>+VLOOKUP($B70,Adatok!$A$3:$BF$81,20,FALSE)</f>
        <v>Nem</v>
      </c>
      <c r="R70" s="27" t="str">
        <f>+VLOOKUP($B70,Adatok!$A$3:$BF$81,21,FALSE)</f>
        <v>Nem</v>
      </c>
      <c r="S70" s="28" t="str">
        <f>+VLOOKUP($B70,Adatok!$A$3:$BF$81,22,FALSE)</f>
        <v>Igen</v>
      </c>
      <c r="T70" s="27" t="str">
        <f>+VLOOKUP($B70,Adatok!$A$3:$BF$81,23,FALSE)</f>
        <v>Nem</v>
      </c>
      <c r="U70" s="29" t="str">
        <f>+VLOOKUP($B70,Adatok!$A$3:$BF$81,23,FALSE)</f>
        <v>Nem</v>
      </c>
    </row>
    <row r="71" spans="1:21" s="25" customFormat="1" ht="27.6" x14ac:dyDescent="0.25">
      <c r="A71" s="12" t="str">
        <f>+IF(PA!A69&gt;0,PA!A69,"")</f>
        <v/>
      </c>
      <c r="B71" s="16" t="str">
        <f>+IF(PA!B69&gt;0,PA!B69,"")</f>
        <v>RJA0017</v>
      </c>
      <c r="C71" s="17" t="str">
        <f>+VLOOKUP($B71,Adatok!$A$3:$BF$81,2,FALSE)</f>
        <v>Pulyka combhús aszpikban 2000g</v>
      </c>
      <c r="D71" s="13" t="str">
        <f>+VLOOKUP($B71,Adatok!$A$3:$BF$81,3,FALSE)</f>
        <v>Pácolt, főtt pulyka combhús marhazselatinnal készült aszpikban, nem ehető műbélben</v>
      </c>
      <c r="E71" s="26" t="str">
        <f>+VLOOKUP($B71,Adatok!$A$3:$BF$81,8,FALSE)</f>
        <v>Nem</v>
      </c>
      <c r="F71" s="26" t="str">
        <f>+VLOOKUP($B71,Adatok!$A$3:$BF$81,9,FALSE)</f>
        <v>Nem</v>
      </c>
      <c r="G71" s="26" t="str">
        <f>+VLOOKUP($B71,Adatok!$A$3:$BF$81,10,FALSE)</f>
        <v>Nem</v>
      </c>
      <c r="H71" s="26" t="str">
        <f>+VLOOKUP($B71,Adatok!$A$3:$BF$81,11,FALSE)</f>
        <v>Nem</v>
      </c>
      <c r="I71" s="26" t="str">
        <f>+VLOOKUP($B71,Adatok!$A$3:$BF$81,12,FALSE)</f>
        <v>Nem</v>
      </c>
      <c r="J71" s="26" t="str">
        <f>+VLOOKUP($B71,Adatok!$A$3:$BF$81,13,FALSE)</f>
        <v>Nem</v>
      </c>
      <c r="K71" s="26" t="str">
        <f>+VLOOKUP($B71,Adatok!$A$3:$BF$81,14,FALSE)</f>
        <v>Nem</v>
      </c>
      <c r="L71" s="26" t="str">
        <f>+VLOOKUP($B71,Adatok!$A$3:$BF$81,15,FALSE)</f>
        <v>Nem</v>
      </c>
      <c r="M71" s="26" t="str">
        <f>+VLOOKUP($B71,Adatok!$A$3:$BF$81,16,FALSE)</f>
        <v>Nem</v>
      </c>
      <c r="N71" s="26" t="str">
        <f>+VLOOKUP($B71,Adatok!$A$3:$BF$81,17,FALSE)</f>
        <v>Nem</v>
      </c>
      <c r="O71" s="26" t="str">
        <f>+VLOOKUP($B71,Adatok!$A$3:$BF$81,18,FALSE)</f>
        <v>Nem</v>
      </c>
      <c r="P71" s="26" t="str">
        <f>+VLOOKUP($B71,Adatok!$A$3:$BF$81,19,FALSE)</f>
        <v>Nem</v>
      </c>
      <c r="Q71" s="26" t="str">
        <f>+VLOOKUP($B71,Adatok!$A$3:$BF$81,20,FALSE)</f>
        <v>Nem</v>
      </c>
      <c r="R71" s="27" t="str">
        <f>+VLOOKUP($B71,Adatok!$A$3:$BF$81,21,FALSE)</f>
        <v>Nem</v>
      </c>
      <c r="S71" s="28" t="str">
        <f>+VLOOKUP($B71,Adatok!$A$3:$BF$81,22,FALSE)</f>
        <v>Igen</v>
      </c>
      <c r="T71" s="27" t="str">
        <f>+VLOOKUP($B71,Adatok!$A$3:$BF$81,23,FALSE)</f>
        <v>Igen</v>
      </c>
      <c r="U71" s="29" t="str">
        <f>+VLOOKUP($B71,Adatok!$A$3:$BF$81,23,FALSE)</f>
        <v>Igen</v>
      </c>
    </row>
    <row r="72" spans="1:21" s="25" customFormat="1" ht="27.6" x14ac:dyDescent="0.25">
      <c r="A72" s="12" t="str">
        <f>+IF(PA!A70&gt;0,PA!A70,"")</f>
        <v/>
      </c>
      <c r="B72" s="16" t="str">
        <f>+IF(PA!B70&gt;0,PA!B70,"")</f>
        <v>SEF0001</v>
      </c>
      <c r="C72" s="17" t="str">
        <f>+VLOOKUP($B72,Adatok!$A$3:$BF$81,2,FALSE)</f>
        <v>Royal - Csirke mellsonka, kapros bevonattal 80g</v>
      </c>
      <c r="D72" s="13" t="str">
        <f>+VLOOKUP($B72,Adatok!$A$3:$BF$81,3,FALSE)</f>
        <v>Formázott, hőkezelt csirke mellsonka kapros fűszerbevonatban, szeletelt, védőgázas csomagolásban</v>
      </c>
      <c r="E72" s="26" t="str">
        <f>+VLOOKUP($B72,Adatok!$A$3:$BF$81,8,FALSE)</f>
        <v>Nem</v>
      </c>
      <c r="F72" s="26" t="str">
        <f>+VLOOKUP($B72,Adatok!$A$3:$BF$81,9,FALSE)</f>
        <v>Nem</v>
      </c>
      <c r="G72" s="26" t="str">
        <f>+VLOOKUP($B72,Adatok!$A$3:$BF$81,10,FALSE)</f>
        <v>Nem</v>
      </c>
      <c r="H72" s="26" t="str">
        <f>+VLOOKUP($B72,Adatok!$A$3:$BF$81,11,FALSE)</f>
        <v>Nem</v>
      </c>
      <c r="I72" s="26" t="str">
        <f>+VLOOKUP($B72,Adatok!$A$3:$BF$81,12,FALSE)</f>
        <v>Nem</v>
      </c>
      <c r="J72" s="26" t="str">
        <f>+VLOOKUP($B72,Adatok!$A$3:$BF$81,13,FALSE)</f>
        <v>Nem</v>
      </c>
      <c r="K72" s="26" t="str">
        <f>+VLOOKUP($B72,Adatok!$A$3:$BF$81,14,FALSE)</f>
        <v>Nem</v>
      </c>
      <c r="L72" s="26" t="str">
        <f>+VLOOKUP($B72,Adatok!$A$3:$BF$81,15,FALSE)</f>
        <v>Nem</v>
      </c>
      <c r="M72" s="26" t="str">
        <f>+VLOOKUP($B72,Adatok!$A$3:$BF$81,16,FALSE)</f>
        <v>Nem</v>
      </c>
      <c r="N72" s="26" t="str">
        <f>+VLOOKUP($B72,Adatok!$A$3:$BF$81,17,FALSE)</f>
        <v>Nem</v>
      </c>
      <c r="O72" s="26" t="str">
        <f>+VLOOKUP($B72,Adatok!$A$3:$BF$81,18,FALSE)</f>
        <v>Nem</v>
      </c>
      <c r="P72" s="26" t="str">
        <f>+VLOOKUP($B72,Adatok!$A$3:$BF$81,19,FALSE)</f>
        <v>Nem</v>
      </c>
      <c r="Q72" s="26" t="str">
        <f>+VLOOKUP($B72,Adatok!$A$3:$BF$81,20,FALSE)</f>
        <v>Nem</v>
      </c>
      <c r="R72" s="27" t="str">
        <f>+VLOOKUP($B72,Adatok!$A$3:$BF$81,21,FALSE)</f>
        <v>Nem</v>
      </c>
      <c r="S72" s="28" t="str">
        <f>+VLOOKUP($B72,Adatok!$A$3:$BF$81,22,FALSE)</f>
        <v>Igen</v>
      </c>
      <c r="T72" s="27" t="str">
        <f>+VLOOKUP($B72,Adatok!$A$3:$BF$81,23,FALSE)</f>
        <v>Igen</v>
      </c>
      <c r="U72" s="29" t="str">
        <f>+VLOOKUP($B72,Adatok!$A$3:$BF$81,23,FALSE)</f>
        <v>Igen</v>
      </c>
    </row>
    <row r="73" spans="1:21" s="25" customFormat="1" ht="27.6" x14ac:dyDescent="0.25">
      <c r="A73" s="12" t="str">
        <f>+IF(PA!A71&gt;0,PA!A71,"")</f>
        <v/>
      </c>
      <c r="B73" s="16" t="str">
        <f>+IF(PA!B71&gt;0,PA!B71,"")</f>
        <v>SEF0002</v>
      </c>
      <c r="C73" s="17" t="str">
        <f>+VLOOKUP($B73,Adatok!$A$3:$BF$81,2,FALSE)</f>
        <v>Royal - Csirke mellsonka, paprikás bevonattal 80g</v>
      </c>
      <c r="D73" s="13" t="str">
        <f>+VLOOKUP($B73,Adatok!$A$3:$BF$81,3,FALSE)</f>
        <v>Formázott, hőkezelt csirke mellsonka paprikás fűszerbevonatban, szeletelt, védőgázas csomagolásban</v>
      </c>
      <c r="E73" s="26" t="str">
        <f>+VLOOKUP($B73,Adatok!$A$3:$BF$81,8,FALSE)</f>
        <v>Nem</v>
      </c>
      <c r="F73" s="26" t="str">
        <f>+VLOOKUP($B73,Adatok!$A$3:$BF$81,9,FALSE)</f>
        <v>Nem</v>
      </c>
      <c r="G73" s="26" t="str">
        <f>+VLOOKUP($B73,Adatok!$A$3:$BF$81,10,FALSE)</f>
        <v>Nem</v>
      </c>
      <c r="H73" s="26" t="str">
        <f>+VLOOKUP($B73,Adatok!$A$3:$BF$81,11,FALSE)</f>
        <v>Nem</v>
      </c>
      <c r="I73" s="26" t="str">
        <f>+VLOOKUP($B73,Adatok!$A$3:$BF$81,12,FALSE)</f>
        <v>Nem</v>
      </c>
      <c r="J73" s="26" t="str">
        <f>+VLOOKUP($B73,Adatok!$A$3:$BF$81,13,FALSE)</f>
        <v>Nem</v>
      </c>
      <c r="K73" s="26" t="str">
        <f>+VLOOKUP($B73,Adatok!$A$3:$BF$81,14,FALSE)</f>
        <v>Nem</v>
      </c>
      <c r="L73" s="26" t="str">
        <f>+VLOOKUP($B73,Adatok!$A$3:$BF$81,15,FALSE)</f>
        <v>Nem</v>
      </c>
      <c r="M73" s="26" t="str">
        <f>+VLOOKUP($B73,Adatok!$A$3:$BF$81,16,FALSE)</f>
        <v>Nem</v>
      </c>
      <c r="N73" s="26" t="str">
        <f>+VLOOKUP($B73,Adatok!$A$3:$BF$81,17,FALSE)</f>
        <v>Nem</v>
      </c>
      <c r="O73" s="26" t="str">
        <f>+VLOOKUP($B73,Adatok!$A$3:$BF$81,18,FALSE)</f>
        <v>Nem</v>
      </c>
      <c r="P73" s="26" t="str">
        <f>+VLOOKUP($B73,Adatok!$A$3:$BF$81,19,FALSE)</f>
        <v>Nem</v>
      </c>
      <c r="Q73" s="26" t="str">
        <f>+VLOOKUP($B73,Adatok!$A$3:$BF$81,20,FALSE)</f>
        <v>Nem</v>
      </c>
      <c r="R73" s="27" t="str">
        <f>+VLOOKUP($B73,Adatok!$A$3:$BF$81,21,FALSE)</f>
        <v>Nem</v>
      </c>
      <c r="S73" s="28" t="str">
        <f>+VLOOKUP($B73,Adatok!$A$3:$BF$81,22,FALSE)</f>
        <v>Igen</v>
      </c>
      <c r="T73" s="27" t="str">
        <f>+VLOOKUP($B73,Adatok!$A$3:$BF$81,23,FALSE)</f>
        <v>Igen</v>
      </c>
      <c r="U73" s="29" t="str">
        <f>+VLOOKUP($B73,Adatok!$A$3:$BF$81,23,FALSE)</f>
        <v>Igen</v>
      </c>
    </row>
    <row r="74" spans="1:21" s="35" customFormat="1" ht="27.6" x14ac:dyDescent="0.25">
      <c r="A74" s="12" t="str">
        <f>+IF(PA!A72&gt;0,PA!A72,"")</f>
        <v/>
      </c>
      <c r="B74" s="16" t="str">
        <f>+IF(PA!B72&gt;0,PA!B72,"")</f>
        <v>SEJ0017</v>
      </c>
      <c r="C74" s="17" t="str">
        <f>+VLOOKUP($B74,Adatok!$A$3:$BF$81,2,FALSE)</f>
        <v>Royal - Pulyka mellsonka, sültízű 80g</v>
      </c>
      <c r="D74" s="13" t="str">
        <f>+VLOOKUP($B74,Adatok!$A$3:$BF$81,3,FALSE)</f>
        <v>Sültízű, formázott, hőkezelt pulyka mellsonka, szeletelt, védőgázas csomagolásban</v>
      </c>
      <c r="E74" s="26" t="str">
        <f>+VLOOKUP($B74,Adatok!$A$3:$BF$81,8,FALSE)</f>
        <v>Nem</v>
      </c>
      <c r="F74" s="26" t="str">
        <f>+VLOOKUP($B74,Adatok!$A$3:$BF$81,9,FALSE)</f>
        <v>Nem</v>
      </c>
      <c r="G74" s="26" t="str">
        <f>+VLOOKUP($B74,Adatok!$A$3:$BF$81,10,FALSE)</f>
        <v>Nem</v>
      </c>
      <c r="H74" s="26" t="str">
        <f>+VLOOKUP($B74,Adatok!$A$3:$BF$81,11,FALSE)</f>
        <v>Nem</v>
      </c>
      <c r="I74" s="26" t="str">
        <f>+VLOOKUP($B74,Adatok!$A$3:$BF$81,12,FALSE)</f>
        <v>Nem</v>
      </c>
      <c r="J74" s="26" t="str">
        <f>+VLOOKUP($B74,Adatok!$A$3:$BF$81,13,FALSE)</f>
        <v>Nem</v>
      </c>
      <c r="K74" s="26" t="str">
        <f>+VLOOKUP($B74,Adatok!$A$3:$BF$81,14,FALSE)</f>
        <v>Nem</v>
      </c>
      <c r="L74" s="26" t="str">
        <f>+VLOOKUP($B74,Adatok!$A$3:$BF$81,15,FALSE)</f>
        <v>Nem</v>
      </c>
      <c r="M74" s="26" t="str">
        <f>+VLOOKUP($B74,Adatok!$A$3:$BF$81,16,FALSE)</f>
        <v>Nem</v>
      </c>
      <c r="N74" s="26" t="str">
        <f>+VLOOKUP($B74,Adatok!$A$3:$BF$81,17,FALSE)</f>
        <v>Nem</v>
      </c>
      <c r="O74" s="26" t="str">
        <f>+VLOOKUP($B74,Adatok!$A$3:$BF$81,18,FALSE)</f>
        <v>Nem</v>
      </c>
      <c r="P74" s="26" t="str">
        <f>+VLOOKUP($B74,Adatok!$A$3:$BF$81,19,FALSE)</f>
        <v>Nem</v>
      </c>
      <c r="Q74" s="26" t="str">
        <f>+VLOOKUP($B74,Adatok!$A$3:$BF$81,20,FALSE)</f>
        <v>Nem</v>
      </c>
      <c r="R74" s="27" t="str">
        <f>+VLOOKUP($B74,Adatok!$A$3:$BF$81,21,FALSE)</f>
        <v>Nem</v>
      </c>
      <c r="S74" s="28" t="str">
        <f>+VLOOKUP($B74,Adatok!$A$3:$BF$81,22,FALSE)</f>
        <v>Igen</v>
      </c>
      <c r="T74" s="27" t="str">
        <f>+VLOOKUP($B74,Adatok!$A$3:$BF$81,23,FALSE)</f>
        <v>Igen</v>
      </c>
      <c r="U74" s="29" t="str">
        <f>+VLOOKUP($B74,Adatok!$A$3:$BF$81,23,FALSE)</f>
        <v>Igen</v>
      </c>
    </row>
    <row r="75" spans="1:21" s="35" customFormat="1" ht="27.6" x14ac:dyDescent="0.25">
      <c r="A75" s="12" t="str">
        <f>+IF(PA!A73&gt;0,PA!A73,"")</f>
        <v/>
      </c>
      <c r="B75" s="16" t="str">
        <f>+IF(PA!B73&gt;0,PA!B73,"")</f>
        <v>SEJ0018</v>
      </c>
      <c r="C75" s="17" t="str">
        <f>+VLOOKUP($B75,Adatok!$A$3:$BF$81,2,FALSE)</f>
        <v>Royal - Pulyka mellsonka, füst ízesítésű 80g</v>
      </c>
      <c r="D75" s="13" t="str">
        <f>+VLOOKUP($B75,Adatok!$A$3:$BF$81,3,FALSE)</f>
        <v>Füst ízesítésű, formázott, hőkezelt pulyka mellsonka, szeletelt, védőgázas csomagolásban</v>
      </c>
      <c r="E75" s="26" t="str">
        <f>+VLOOKUP($B75,Adatok!$A$3:$BF$81,8,FALSE)</f>
        <v>Nem</v>
      </c>
      <c r="F75" s="26" t="str">
        <f>+VLOOKUP($B75,Adatok!$A$3:$BF$81,9,FALSE)</f>
        <v>Nem</v>
      </c>
      <c r="G75" s="26" t="str">
        <f>+VLOOKUP($B75,Adatok!$A$3:$BF$81,10,FALSE)</f>
        <v>Nem</v>
      </c>
      <c r="H75" s="26" t="str">
        <f>+VLOOKUP($B75,Adatok!$A$3:$BF$81,11,FALSE)</f>
        <v>Nem</v>
      </c>
      <c r="I75" s="26" t="str">
        <f>+VLOOKUP($B75,Adatok!$A$3:$BF$81,12,FALSE)</f>
        <v>Nem</v>
      </c>
      <c r="J75" s="26" t="str">
        <f>+VLOOKUP($B75,Adatok!$A$3:$BF$81,13,FALSE)</f>
        <v>Nem</v>
      </c>
      <c r="K75" s="26" t="str">
        <f>+VLOOKUP($B75,Adatok!$A$3:$BF$81,14,FALSE)</f>
        <v>Nem</v>
      </c>
      <c r="L75" s="26" t="str">
        <f>+VLOOKUP($B75,Adatok!$A$3:$BF$81,15,FALSE)</f>
        <v>Nem</v>
      </c>
      <c r="M75" s="26" t="str">
        <f>+VLOOKUP($B75,Adatok!$A$3:$BF$81,16,FALSE)</f>
        <v>Nem</v>
      </c>
      <c r="N75" s="26" t="str">
        <f>+VLOOKUP($B75,Adatok!$A$3:$BF$81,17,FALSE)</f>
        <v>Nem</v>
      </c>
      <c r="O75" s="26" t="str">
        <f>+VLOOKUP($B75,Adatok!$A$3:$BF$81,18,FALSE)</f>
        <v>Nem</v>
      </c>
      <c r="P75" s="26" t="str">
        <f>+VLOOKUP($B75,Adatok!$A$3:$BF$81,19,FALSE)</f>
        <v>Nem</v>
      </c>
      <c r="Q75" s="26" t="str">
        <f>+VLOOKUP($B75,Adatok!$A$3:$BF$81,20,FALSE)</f>
        <v>Nem</v>
      </c>
      <c r="R75" s="27" t="str">
        <f>+VLOOKUP($B75,Adatok!$A$3:$BF$81,21,FALSE)</f>
        <v>Nem</v>
      </c>
      <c r="S75" s="28" t="str">
        <f>+VLOOKUP($B75,Adatok!$A$3:$BF$81,22,FALSE)</f>
        <v>Igen</v>
      </c>
      <c r="T75" s="27" t="str">
        <f>+VLOOKUP($B75,Adatok!$A$3:$BF$81,23,FALSE)</f>
        <v>Igen</v>
      </c>
      <c r="U75" s="29" t="str">
        <f>+VLOOKUP($B75,Adatok!$A$3:$BF$81,23,FALSE)</f>
        <v>Igen</v>
      </c>
    </row>
    <row r="76" spans="1:21" s="35" customFormat="1" ht="27.6" x14ac:dyDescent="0.25">
      <c r="A76" s="12" t="str">
        <f>+IF(PA!A74&gt;0,PA!A74,"")</f>
        <v>Royal - Selyemsonka</v>
      </c>
      <c r="B76" s="16" t="str">
        <f>+IF(PA!B74&gt;0,PA!B74,"")</f>
        <v>SEQ0080</v>
      </c>
      <c r="C76" s="17" t="str">
        <f>+VLOOKUP($B76,Adatok!$A$3:$BF$81,2,FALSE)</f>
        <v>Royal Selyemsonka Eredeti - Pulyka combsonka 100g</v>
      </c>
      <c r="D76" s="13" t="str">
        <f>+VLOOKUP($B76,Adatok!$A$3:$BF$81,3,FALSE)</f>
        <v>Formázott, hőkezelt pulyka combsonka hozzáadott tejfehérjével, szeletelt, védőgázas csomagolásban</v>
      </c>
      <c r="E76" s="26" t="str">
        <f>+VLOOKUP($B76,Adatok!$A$3:$BF$81,8,FALSE)</f>
        <v>Nem</v>
      </c>
      <c r="F76" s="26" t="str">
        <f>+VLOOKUP($B76,Adatok!$A$3:$BF$81,9,FALSE)</f>
        <v>Nem</v>
      </c>
      <c r="G76" s="26" t="str">
        <f>+VLOOKUP($B76,Adatok!$A$3:$BF$81,10,FALSE)</f>
        <v>Nem</v>
      </c>
      <c r="H76" s="26" t="str">
        <f>+VLOOKUP($B76,Adatok!$A$3:$BF$81,11,FALSE)</f>
        <v>Nem</v>
      </c>
      <c r="I76" s="26" t="str">
        <f>+VLOOKUP($B76,Adatok!$A$3:$BF$81,12,FALSE)</f>
        <v>Nem</v>
      </c>
      <c r="J76" s="26" t="str">
        <f>+VLOOKUP($B76,Adatok!$A$3:$BF$81,13,FALSE)</f>
        <v>Nem</v>
      </c>
      <c r="K76" s="26" t="str">
        <f>+VLOOKUP($B76,Adatok!$A$3:$BF$81,14,FALSE)</f>
        <v>Igen</v>
      </c>
      <c r="L76" s="26" t="str">
        <f>+VLOOKUP($B76,Adatok!$A$3:$BF$81,15,FALSE)</f>
        <v>Nem</v>
      </c>
      <c r="M76" s="26" t="str">
        <f>+VLOOKUP($B76,Adatok!$A$3:$BF$81,16,FALSE)</f>
        <v>Nem</v>
      </c>
      <c r="N76" s="26" t="str">
        <f>+VLOOKUP($B76,Adatok!$A$3:$BF$81,17,FALSE)</f>
        <v>Nem</v>
      </c>
      <c r="O76" s="26" t="str">
        <f>+VLOOKUP($B76,Adatok!$A$3:$BF$81,18,FALSE)</f>
        <v>Nem</v>
      </c>
      <c r="P76" s="26" t="str">
        <f>+VLOOKUP($B76,Adatok!$A$3:$BF$81,19,FALSE)</f>
        <v>Nem</v>
      </c>
      <c r="Q76" s="26" t="str">
        <f>+VLOOKUP($B76,Adatok!$A$3:$BF$81,20,FALSE)</f>
        <v>Nem</v>
      </c>
      <c r="R76" s="27" t="str">
        <f>+VLOOKUP($B76,Adatok!$A$3:$BF$81,21,FALSE)</f>
        <v>Nem</v>
      </c>
      <c r="S76" s="28" t="str">
        <f>+VLOOKUP($B76,Adatok!$A$3:$BF$81,22,FALSE)</f>
        <v>Igen</v>
      </c>
      <c r="T76" s="27" t="str">
        <f>+VLOOKUP($B76,Adatok!$A$3:$BF$81,23,FALSE)</f>
        <v>Nem</v>
      </c>
      <c r="U76" s="29" t="str">
        <f>+VLOOKUP($B76,Adatok!$A$3:$BF$81,23,FALSE)</f>
        <v>Nem</v>
      </c>
    </row>
    <row r="77" spans="1:21" s="35" customFormat="1" ht="27.6" x14ac:dyDescent="0.25">
      <c r="A77" s="12" t="str">
        <f>+IF(PA!A75&gt;0,PA!A75,"")</f>
        <v/>
      </c>
      <c r="B77" s="16" t="str">
        <f>+IF(PA!B75&gt;0,PA!B75,"")</f>
        <v>SEQ0081</v>
      </c>
      <c r="C77" s="17" t="str">
        <f>+VLOOKUP($B77,Adatok!$A$3:$BF$81,2,FALSE)</f>
        <v>Royal Selyemsonka Eredeti - Pulyka combsonka 200g</v>
      </c>
      <c r="D77" s="13" t="str">
        <f>+VLOOKUP($B77,Adatok!$A$3:$BF$81,3,FALSE)</f>
        <v>Formázott, hőkezelt pulyka combsonka hozzáadott tejfehérjével, szeletelt, védőgázas csomagolásban</v>
      </c>
      <c r="E77" s="26" t="str">
        <f>+VLOOKUP($B77,Adatok!$A$3:$BF$81,8,FALSE)</f>
        <v>Nem</v>
      </c>
      <c r="F77" s="26" t="str">
        <f>+VLOOKUP($B77,Adatok!$A$3:$BF$81,9,FALSE)</f>
        <v>Nem</v>
      </c>
      <c r="G77" s="26" t="str">
        <f>+VLOOKUP($B77,Adatok!$A$3:$BF$81,10,FALSE)</f>
        <v>Nem</v>
      </c>
      <c r="H77" s="26" t="str">
        <f>+VLOOKUP($B77,Adatok!$A$3:$BF$81,11,FALSE)</f>
        <v>Nem</v>
      </c>
      <c r="I77" s="26" t="str">
        <f>+VLOOKUP($B77,Adatok!$A$3:$BF$81,12,FALSE)</f>
        <v>Nem</v>
      </c>
      <c r="J77" s="26" t="str">
        <f>+VLOOKUP($B77,Adatok!$A$3:$BF$81,13,FALSE)</f>
        <v>Nem</v>
      </c>
      <c r="K77" s="26" t="str">
        <f>+VLOOKUP($B77,Adatok!$A$3:$BF$81,14,FALSE)</f>
        <v>Igen</v>
      </c>
      <c r="L77" s="26" t="str">
        <f>+VLOOKUP($B77,Adatok!$A$3:$BF$81,15,FALSE)</f>
        <v>Nem</v>
      </c>
      <c r="M77" s="26" t="str">
        <f>+VLOOKUP($B77,Adatok!$A$3:$BF$81,16,FALSE)</f>
        <v>Nem</v>
      </c>
      <c r="N77" s="26" t="str">
        <f>+VLOOKUP($B77,Adatok!$A$3:$BF$81,17,FALSE)</f>
        <v>Nem</v>
      </c>
      <c r="O77" s="26" t="str">
        <f>+VLOOKUP($B77,Adatok!$A$3:$BF$81,18,FALSE)</f>
        <v>Nem</v>
      </c>
      <c r="P77" s="26" t="str">
        <f>+VLOOKUP($B77,Adatok!$A$3:$BF$81,19,FALSE)</f>
        <v>Nem</v>
      </c>
      <c r="Q77" s="26" t="str">
        <f>+VLOOKUP($B77,Adatok!$A$3:$BF$81,20,FALSE)</f>
        <v>Nem</v>
      </c>
      <c r="R77" s="27" t="str">
        <f>+VLOOKUP($B77,Adatok!$A$3:$BF$81,21,FALSE)</f>
        <v>Nem</v>
      </c>
      <c r="S77" s="28" t="str">
        <f>+VLOOKUP($B77,Adatok!$A$3:$BF$81,22,FALSE)</f>
        <v>Igen</v>
      </c>
      <c r="T77" s="27" t="str">
        <f>+VLOOKUP($B77,Adatok!$A$3:$BF$81,23,FALSE)</f>
        <v>Nem</v>
      </c>
      <c r="U77" s="29" t="str">
        <f>+VLOOKUP($B77,Adatok!$A$3:$BF$81,23,FALSE)</f>
        <v>Nem</v>
      </c>
    </row>
    <row r="78" spans="1:21" s="35" customFormat="1" ht="27.6" x14ac:dyDescent="0.25">
      <c r="A78" s="12" t="str">
        <f>+IF(PA!A76&gt;0,PA!A76,"")</f>
        <v/>
      </c>
      <c r="B78" s="16" t="str">
        <f>+IF(PA!B76&gt;0,PA!B76,"")</f>
        <v>SEQ0082</v>
      </c>
      <c r="C78" s="17" t="str">
        <f>+VLOOKUP($B78,Adatok!$A$3:$BF$81,2,FALSE)</f>
        <v>Royal Selyemsonka - Pulyka combsonka, sajtos 100g</v>
      </c>
      <c r="D78" s="13" t="str">
        <f>+VLOOKUP($B78,Adatok!$A$3:$BF$81,3,FALSE)</f>
        <v>Formázott, hőkezelt pulyka combsonka sajttal, hozzáadott tejfehérjével, szeletelt, védőgázas csomagolásban</v>
      </c>
      <c r="E78" s="26" t="str">
        <f>+VLOOKUP($B78,Adatok!$A$3:$BF$81,8,FALSE)</f>
        <v>Nem</v>
      </c>
      <c r="F78" s="26" t="str">
        <f>+VLOOKUP($B78,Adatok!$A$3:$BF$81,9,FALSE)</f>
        <v>Nem</v>
      </c>
      <c r="G78" s="26" t="str">
        <f>+VLOOKUP($B78,Adatok!$A$3:$BF$81,10,FALSE)</f>
        <v>Nem</v>
      </c>
      <c r="H78" s="26" t="str">
        <f>+VLOOKUP($B78,Adatok!$A$3:$BF$81,11,FALSE)</f>
        <v>Nem</v>
      </c>
      <c r="I78" s="26" t="str">
        <f>+VLOOKUP($B78,Adatok!$A$3:$BF$81,12,FALSE)</f>
        <v>Nem</v>
      </c>
      <c r="J78" s="26" t="str">
        <f>+VLOOKUP($B78,Adatok!$A$3:$BF$81,13,FALSE)</f>
        <v>Nem</v>
      </c>
      <c r="K78" s="26" t="str">
        <f>+VLOOKUP($B78,Adatok!$A$3:$BF$81,14,FALSE)</f>
        <v>Igen</v>
      </c>
      <c r="L78" s="26" t="str">
        <f>+VLOOKUP($B78,Adatok!$A$3:$BF$81,15,FALSE)</f>
        <v>Nem</v>
      </c>
      <c r="M78" s="26" t="str">
        <f>+VLOOKUP($B78,Adatok!$A$3:$BF$81,16,FALSE)</f>
        <v>Nem</v>
      </c>
      <c r="N78" s="26" t="str">
        <f>+VLOOKUP($B78,Adatok!$A$3:$BF$81,17,FALSE)</f>
        <v>Nem</v>
      </c>
      <c r="O78" s="26" t="str">
        <f>+VLOOKUP($B78,Adatok!$A$3:$BF$81,18,FALSE)</f>
        <v>Nem</v>
      </c>
      <c r="P78" s="26" t="str">
        <f>+VLOOKUP($B78,Adatok!$A$3:$BF$81,19,FALSE)</f>
        <v>Nem</v>
      </c>
      <c r="Q78" s="26" t="str">
        <f>+VLOOKUP($B78,Adatok!$A$3:$BF$81,20,FALSE)</f>
        <v>Nem</v>
      </c>
      <c r="R78" s="27" t="str">
        <f>+VLOOKUP($B78,Adatok!$A$3:$BF$81,21,FALSE)</f>
        <v>Nem</v>
      </c>
      <c r="S78" s="28" t="str">
        <f>+VLOOKUP($B78,Adatok!$A$3:$BF$81,22,FALSE)</f>
        <v>Igen</v>
      </c>
      <c r="T78" s="27" t="str">
        <f>+VLOOKUP($B78,Adatok!$A$3:$BF$81,23,FALSE)</f>
        <v>Nem</v>
      </c>
      <c r="U78" s="29" t="str">
        <f>+VLOOKUP($B78,Adatok!$A$3:$BF$81,23,FALSE)</f>
        <v>Nem</v>
      </c>
    </row>
    <row r="79" spans="1:21" s="35" customFormat="1" ht="27.6" x14ac:dyDescent="0.25">
      <c r="A79" s="12" t="str">
        <f>+IF(PA!A77&gt;0,PA!A77,"")</f>
        <v/>
      </c>
      <c r="B79" s="16" t="str">
        <f>+IF(PA!B77&gt;0,PA!B77,"")</f>
        <v>SEQ0083</v>
      </c>
      <c r="C79" s="17" t="str">
        <f>+VLOOKUP($B79,Adatok!$A$3:$BF$81,2,FALSE)</f>
        <v>Royal Selyemsonka - Pulyka combsonka, csípős 100g</v>
      </c>
      <c r="D79" s="13" t="str">
        <f>+VLOOKUP($B79,Adatok!$A$3:$BF$81,3,FALSE)</f>
        <v>Enyhén csípős, formázott, hőkezelt pulyka combsonka kaliforniai paprikával, hozzáadott tejfehérjével, szeletelt, védőgázas csomagolásban</v>
      </c>
      <c r="E79" s="26" t="str">
        <f>+VLOOKUP($B79,Adatok!$A$3:$BF$81,8,FALSE)</f>
        <v>Nem</v>
      </c>
      <c r="F79" s="26" t="str">
        <f>+VLOOKUP($B79,Adatok!$A$3:$BF$81,9,FALSE)</f>
        <v>Nem</v>
      </c>
      <c r="G79" s="26" t="str">
        <f>+VLOOKUP($B79,Adatok!$A$3:$BF$81,10,FALSE)</f>
        <v>Nem</v>
      </c>
      <c r="H79" s="26" t="str">
        <f>+VLOOKUP($B79,Adatok!$A$3:$BF$81,11,FALSE)</f>
        <v>Nem</v>
      </c>
      <c r="I79" s="26" t="str">
        <f>+VLOOKUP($B79,Adatok!$A$3:$BF$81,12,FALSE)</f>
        <v>Nem</v>
      </c>
      <c r="J79" s="26" t="str">
        <f>+VLOOKUP($B79,Adatok!$A$3:$BF$81,13,FALSE)</f>
        <v>Nem</v>
      </c>
      <c r="K79" s="26" t="str">
        <f>+VLOOKUP($B79,Adatok!$A$3:$BF$81,14,FALSE)</f>
        <v>Igen</v>
      </c>
      <c r="L79" s="26" t="str">
        <f>+VLOOKUP($B79,Adatok!$A$3:$BF$81,15,FALSE)</f>
        <v>Nem</v>
      </c>
      <c r="M79" s="26" t="str">
        <f>+VLOOKUP($B79,Adatok!$A$3:$BF$81,16,FALSE)</f>
        <v>Nem</v>
      </c>
      <c r="N79" s="26" t="str">
        <f>+VLOOKUP($B79,Adatok!$A$3:$BF$81,17,FALSE)</f>
        <v>Nem</v>
      </c>
      <c r="O79" s="26" t="str">
        <f>+VLOOKUP($B79,Adatok!$A$3:$BF$81,18,FALSE)</f>
        <v>Nem</v>
      </c>
      <c r="P79" s="26" t="str">
        <f>+VLOOKUP($B79,Adatok!$A$3:$BF$81,19,FALSE)</f>
        <v>Nem</v>
      </c>
      <c r="Q79" s="26" t="str">
        <f>+VLOOKUP($B79,Adatok!$A$3:$BF$81,20,FALSE)</f>
        <v>Nem</v>
      </c>
      <c r="R79" s="27" t="str">
        <f>+VLOOKUP($B79,Adatok!$A$3:$BF$81,21,FALSE)</f>
        <v>Nem</v>
      </c>
      <c r="S79" s="28" t="str">
        <f>+VLOOKUP($B79,Adatok!$A$3:$BF$81,22,FALSE)</f>
        <v>Igen</v>
      </c>
      <c r="T79" s="27" t="str">
        <f>+VLOOKUP($B79,Adatok!$A$3:$BF$81,23,FALSE)</f>
        <v>Nem</v>
      </c>
      <c r="U79" s="29" t="str">
        <f>+VLOOKUP($B79,Adatok!$A$3:$BF$81,23,FALSE)</f>
        <v>Nem</v>
      </c>
    </row>
    <row r="80" spans="1:21" s="35" customFormat="1" ht="27.6" x14ac:dyDescent="0.25">
      <c r="A80" s="12" t="str">
        <f>+IF(PA!A78&gt;0,PA!A78,"")</f>
        <v/>
      </c>
      <c r="B80" s="16" t="str">
        <f>+IF(PA!B78&gt;0,PA!B78,"")</f>
        <v>SEQ0084</v>
      </c>
      <c r="C80" s="17" t="str">
        <f>+VLOOKUP($B80,Adatok!$A$3:$BF$81,2,FALSE)</f>
        <v>Royal Selyemsonka - Pulyka combsonka, füst ízesítésű 100g</v>
      </c>
      <c r="D80" s="13" t="str">
        <f>+VLOOKUP($B80,Adatok!$A$3:$BF$81,3,FALSE)</f>
        <v>Füst ízesítésű, formázott, hőkezelt pulyka combsonka hozzáadott tejfehérjével, szeletelt, védőgázas csomagolásban</v>
      </c>
      <c r="E80" s="26" t="str">
        <f>+VLOOKUP($B80,Adatok!$A$3:$BF$81,8,FALSE)</f>
        <v>Nem</v>
      </c>
      <c r="F80" s="26" t="str">
        <f>+VLOOKUP($B80,Adatok!$A$3:$BF$81,9,FALSE)</f>
        <v>Nem</v>
      </c>
      <c r="G80" s="26" t="str">
        <f>+VLOOKUP($B80,Adatok!$A$3:$BF$81,10,FALSE)</f>
        <v>Nem</v>
      </c>
      <c r="H80" s="26" t="str">
        <f>+VLOOKUP($B80,Adatok!$A$3:$BF$81,11,FALSE)</f>
        <v>Nem</v>
      </c>
      <c r="I80" s="26" t="str">
        <f>+VLOOKUP($B80,Adatok!$A$3:$BF$81,12,FALSE)</f>
        <v>Nem</v>
      </c>
      <c r="J80" s="26" t="str">
        <f>+VLOOKUP($B80,Adatok!$A$3:$BF$81,13,FALSE)</f>
        <v>Nem</v>
      </c>
      <c r="K80" s="26" t="str">
        <f>+VLOOKUP($B80,Adatok!$A$3:$BF$81,14,FALSE)</f>
        <v>Igen</v>
      </c>
      <c r="L80" s="26" t="str">
        <f>+VLOOKUP($B80,Adatok!$A$3:$BF$81,15,FALSE)</f>
        <v>Nem</v>
      </c>
      <c r="M80" s="26" t="str">
        <f>+VLOOKUP($B80,Adatok!$A$3:$BF$81,16,FALSE)</f>
        <v>Nem</v>
      </c>
      <c r="N80" s="26" t="str">
        <f>+VLOOKUP($B80,Adatok!$A$3:$BF$81,17,FALSE)</f>
        <v>Nem</v>
      </c>
      <c r="O80" s="26" t="str">
        <f>+VLOOKUP($B80,Adatok!$A$3:$BF$81,18,FALSE)</f>
        <v>Nem</v>
      </c>
      <c r="P80" s="26" t="str">
        <f>+VLOOKUP($B80,Adatok!$A$3:$BF$81,19,FALSE)</f>
        <v>Nem</v>
      </c>
      <c r="Q80" s="26" t="str">
        <f>+VLOOKUP($B80,Adatok!$A$3:$BF$81,20,FALSE)</f>
        <v>Nem</v>
      </c>
      <c r="R80" s="27" t="str">
        <f>+VLOOKUP($B80,Adatok!$A$3:$BF$81,21,FALSE)</f>
        <v>Nem</v>
      </c>
      <c r="S80" s="28" t="str">
        <f>+VLOOKUP($B80,Adatok!$A$3:$BF$81,22,FALSE)</f>
        <v>Igen</v>
      </c>
      <c r="T80" s="27" t="str">
        <f>+VLOOKUP($B80,Adatok!$A$3:$BF$81,23,FALSE)</f>
        <v>Nem</v>
      </c>
      <c r="U80" s="29" t="str">
        <f>+VLOOKUP($B80,Adatok!$A$3:$BF$81,23,FALSE)</f>
        <v>Nem</v>
      </c>
    </row>
    <row r="81" spans="1:21" s="35" customFormat="1" x14ac:dyDescent="0.25">
      <c r="A81" s="12" t="str">
        <f>+IF(PA!A79&gt;0,PA!A79,"")</f>
        <v/>
      </c>
      <c r="B81" s="16" t="str">
        <f>+IF(PA!B79&gt;0,PA!B79,"")</f>
        <v>SEU0006</v>
      </c>
      <c r="C81" s="17" t="str">
        <f>+VLOOKUP($B81,Adatok!$A$3:$BF$81,2,FALSE)</f>
        <v>Royal Selyemsonka mellhúsból - Pulyka mellsonka 80g</v>
      </c>
      <c r="D81" s="13" t="str">
        <f>+VLOOKUP($B81,Adatok!$A$3:$BF$81,3,FALSE)</f>
        <v>Formázott, hőkezelt pulyka mellsonka, szeletelt, védőgázas csomagolásban</v>
      </c>
      <c r="E81" s="26" t="str">
        <f>+VLOOKUP($B81,Adatok!$A$3:$BF$81,8,FALSE)</f>
        <v>Nem</v>
      </c>
      <c r="F81" s="26" t="str">
        <f>+VLOOKUP($B81,Adatok!$A$3:$BF$81,9,FALSE)</f>
        <v>Nem</v>
      </c>
      <c r="G81" s="26" t="str">
        <f>+VLOOKUP($B81,Adatok!$A$3:$BF$81,10,FALSE)</f>
        <v>Nem</v>
      </c>
      <c r="H81" s="26" t="str">
        <f>+VLOOKUP($B81,Adatok!$A$3:$BF$81,11,FALSE)</f>
        <v>Nem</v>
      </c>
      <c r="I81" s="26" t="str">
        <f>+VLOOKUP($B81,Adatok!$A$3:$BF$81,12,FALSE)</f>
        <v>Nem</v>
      </c>
      <c r="J81" s="26" t="str">
        <f>+VLOOKUP($B81,Adatok!$A$3:$BF$81,13,FALSE)</f>
        <v>Nem</v>
      </c>
      <c r="K81" s="26" t="str">
        <f>+VLOOKUP($B81,Adatok!$A$3:$BF$81,14,FALSE)</f>
        <v>Nem</v>
      </c>
      <c r="L81" s="26" t="str">
        <f>+VLOOKUP($B81,Adatok!$A$3:$BF$81,15,FALSE)</f>
        <v>Nem</v>
      </c>
      <c r="M81" s="26" t="str">
        <f>+VLOOKUP($B81,Adatok!$A$3:$BF$81,16,FALSE)</f>
        <v>Nem</v>
      </c>
      <c r="N81" s="26" t="str">
        <f>+VLOOKUP($B81,Adatok!$A$3:$BF$81,17,FALSE)</f>
        <v>Nem</v>
      </c>
      <c r="O81" s="26" t="str">
        <f>+VLOOKUP($B81,Adatok!$A$3:$BF$81,18,FALSE)</f>
        <v>Nem</v>
      </c>
      <c r="P81" s="26" t="str">
        <f>+VLOOKUP($B81,Adatok!$A$3:$BF$81,19,FALSE)</f>
        <v>Nem</v>
      </c>
      <c r="Q81" s="26" t="str">
        <f>+VLOOKUP($B81,Adatok!$A$3:$BF$81,20,FALSE)</f>
        <v>Nem</v>
      </c>
      <c r="R81" s="27" t="str">
        <f>+VLOOKUP($B81,Adatok!$A$3:$BF$81,21,FALSE)</f>
        <v>Nem</v>
      </c>
      <c r="S81" s="28" t="str">
        <f>+VLOOKUP($B81,Adatok!$A$3:$BF$81,22,FALSE)</f>
        <v>Igen</v>
      </c>
      <c r="T81" s="27" t="str">
        <f>+VLOOKUP($B81,Adatok!$A$3:$BF$81,23,FALSE)</f>
        <v>Igen</v>
      </c>
      <c r="U81" s="29" t="str">
        <f>+VLOOKUP($B81,Adatok!$A$3:$BF$81,23,FALSE)</f>
        <v>Igen</v>
      </c>
    </row>
    <row r="82" spans="1:21" s="35" customFormat="1" x14ac:dyDescent="0.25">
      <c r="A82" s="12" t="str">
        <f>+IF(PA!A80&gt;0,PA!A80,"")</f>
        <v/>
      </c>
      <c r="B82" s="16" t="str">
        <f>+IF(PA!B80&gt;0,PA!B80,"")</f>
        <v>SEU0007</v>
      </c>
      <c r="C82" s="17" t="str">
        <f>+VLOOKUP($B82,Adatok!$A$3:$BF$81,2,FALSE)</f>
        <v>Royal Selyemsonka mellhúsból - Pulyka mellsonka 160g</v>
      </c>
      <c r="D82" s="13" t="str">
        <f>+VLOOKUP($B82,Adatok!$A$3:$BF$81,3,FALSE)</f>
        <v>Formázott, hőkezelt pulyka mellsonka, szeletelt, védőgázas csomagolásban</v>
      </c>
      <c r="E82" s="26" t="str">
        <f>+VLOOKUP($B82,Adatok!$A$3:$BF$81,8,FALSE)</f>
        <v>Nem</v>
      </c>
      <c r="F82" s="26" t="str">
        <f>+VLOOKUP($B82,Adatok!$A$3:$BF$81,9,FALSE)</f>
        <v>Nem</v>
      </c>
      <c r="G82" s="26" t="str">
        <f>+VLOOKUP($B82,Adatok!$A$3:$BF$81,10,FALSE)</f>
        <v>Nem</v>
      </c>
      <c r="H82" s="26" t="str">
        <f>+VLOOKUP($B82,Adatok!$A$3:$BF$81,11,FALSE)</f>
        <v>Nem</v>
      </c>
      <c r="I82" s="26" t="str">
        <f>+VLOOKUP($B82,Adatok!$A$3:$BF$81,12,FALSE)</f>
        <v>Nem</v>
      </c>
      <c r="J82" s="26" t="str">
        <f>+VLOOKUP($B82,Adatok!$A$3:$BF$81,13,FALSE)</f>
        <v>Nem</v>
      </c>
      <c r="K82" s="26" t="str">
        <f>+VLOOKUP($B82,Adatok!$A$3:$BF$81,14,FALSE)</f>
        <v>Nem</v>
      </c>
      <c r="L82" s="26" t="str">
        <f>+VLOOKUP($B82,Adatok!$A$3:$BF$81,15,FALSE)</f>
        <v>Nem</v>
      </c>
      <c r="M82" s="26" t="str">
        <f>+VLOOKUP($B82,Adatok!$A$3:$BF$81,16,FALSE)</f>
        <v>Nem</v>
      </c>
      <c r="N82" s="26" t="str">
        <f>+VLOOKUP($B82,Adatok!$A$3:$BF$81,17,FALSE)</f>
        <v>Nem</v>
      </c>
      <c r="O82" s="26" t="str">
        <f>+VLOOKUP($B82,Adatok!$A$3:$BF$81,18,FALSE)</f>
        <v>Nem</v>
      </c>
      <c r="P82" s="26" t="str">
        <f>+VLOOKUP($B82,Adatok!$A$3:$BF$81,19,FALSE)</f>
        <v>Nem</v>
      </c>
      <c r="Q82" s="26" t="str">
        <f>+VLOOKUP($B82,Adatok!$A$3:$BF$81,20,FALSE)</f>
        <v>Nem</v>
      </c>
      <c r="R82" s="27" t="str">
        <f>+VLOOKUP($B82,Adatok!$A$3:$BF$81,21,FALSE)</f>
        <v>Nem</v>
      </c>
      <c r="S82" s="28" t="str">
        <f>+VLOOKUP($B82,Adatok!$A$3:$BF$81,22,FALSE)</f>
        <v>Igen</v>
      </c>
      <c r="T82" s="26" t="str">
        <f>+VLOOKUP($B82,Adatok!$A$3:$BF$81,23,FALSE)</f>
        <v>Igen</v>
      </c>
      <c r="U82" s="29" t="str">
        <f>+VLOOKUP($B82,Adatok!$A$3:$BF$81,23,FALSE)</f>
        <v>Igen</v>
      </c>
    </row>
    <row r="83" spans="1:21" s="35" customFormat="1" ht="27.6" x14ac:dyDescent="0.25">
      <c r="A83" s="12" t="str">
        <f>+IF(PA!A81&gt;0,PA!A81,"")</f>
        <v>Snacki &amp; Go</v>
      </c>
      <c r="B83" s="16" t="str">
        <f>+IF(PA!B81&gt;0,PA!B81,"")</f>
        <v>OAH0026</v>
      </c>
      <c r="C83" s="17" t="str">
        <f>+VLOOKUP($B83,Adatok!$A$3:$BF$81,2,FALSE)</f>
        <v>Snacki &amp; Go - füst ízesítésű 140g</v>
      </c>
      <c r="D83" s="13" t="str">
        <f>+VLOOKUP($B83,Adatok!$A$3:$BF$81,3,FALSE)</f>
        <v>Füst ízesítésű, csontokról mechanikusan lefejtett pulykahúsból készült termék, védőgázas csomagolásban</v>
      </c>
      <c r="E83" s="26" t="str">
        <f>+VLOOKUP($B83,Adatok!$A$3:$BF$81,8,FALSE)</f>
        <v>Nem</v>
      </c>
      <c r="F83" s="26" t="str">
        <f>+VLOOKUP($B83,Adatok!$A$3:$BF$81,9,FALSE)</f>
        <v>Nem</v>
      </c>
      <c r="G83" s="26" t="str">
        <f>+VLOOKUP($B83,Adatok!$A$3:$BF$81,10,FALSE)</f>
        <v>Nem</v>
      </c>
      <c r="H83" s="26" t="str">
        <f>+VLOOKUP($B83,Adatok!$A$3:$BF$81,11,FALSE)</f>
        <v>Nem</v>
      </c>
      <c r="I83" s="26" t="str">
        <f>+VLOOKUP($B83,Adatok!$A$3:$BF$81,12,FALSE)</f>
        <v>Nem</v>
      </c>
      <c r="J83" s="26" t="str">
        <f>+VLOOKUP($B83,Adatok!$A$3:$BF$81,13,FALSE)</f>
        <v>Nem</v>
      </c>
      <c r="K83" s="26" t="str">
        <f>+VLOOKUP($B83,Adatok!$A$3:$BF$81,14,FALSE)</f>
        <v>Nem</v>
      </c>
      <c r="L83" s="26" t="str">
        <f>+VLOOKUP($B83,Adatok!$A$3:$BF$81,15,FALSE)</f>
        <v>Nem</v>
      </c>
      <c r="M83" s="26" t="str">
        <f>+VLOOKUP($B83,Adatok!$A$3:$BF$81,16,FALSE)</f>
        <v>Nem</v>
      </c>
      <c r="N83" s="26" t="str">
        <f>+VLOOKUP($B83,Adatok!$A$3:$BF$81,17,FALSE)</f>
        <v>Igen</v>
      </c>
      <c r="O83" s="26" t="str">
        <f>+VLOOKUP($B83,Adatok!$A$3:$BF$81,18,FALSE)</f>
        <v>Nem</v>
      </c>
      <c r="P83" s="26" t="str">
        <f>+VLOOKUP($B83,Adatok!$A$3:$BF$81,19,FALSE)</f>
        <v>Nem</v>
      </c>
      <c r="Q83" s="26" t="str">
        <f>+VLOOKUP($B83,Adatok!$A$3:$BF$81,20,FALSE)</f>
        <v>Nem</v>
      </c>
      <c r="R83" s="27" t="str">
        <f>+VLOOKUP($B83,Adatok!$A$3:$BF$81,21,FALSE)</f>
        <v>Nem</v>
      </c>
      <c r="S83" s="53" t="str">
        <f>+VLOOKUP($B83,Adatok!$A$3:$BF$81,22,FALSE)</f>
        <v>Igen</v>
      </c>
      <c r="T83" s="54" t="str">
        <f>+VLOOKUP($B83,Adatok!$A$3:$BF$81,23,FALSE)</f>
        <v>Igen</v>
      </c>
      <c r="U83" s="55" t="str">
        <f>+VLOOKUP($B83,Adatok!$A$3:$BF$81,23,FALSE)</f>
        <v>Igen</v>
      </c>
    </row>
    <row r="84" spans="1:21" s="35" customFormat="1" ht="28.2" thickBot="1" x14ac:dyDescent="0.3">
      <c r="A84" s="12" t="str">
        <f>+IF(PA!A82&gt;0,PA!A82,"")</f>
        <v/>
      </c>
      <c r="B84" s="16" t="str">
        <f>+IF(PA!B82&gt;0,PA!B82,"")</f>
        <v>OAH0103</v>
      </c>
      <c r="C84" s="17" t="str">
        <f>+VLOOKUP($B84,Adatok!$A$3:$BF$81,2,FALSE)</f>
        <v>Snacki &amp; Go - füst ízesítésű, sajtos 140g</v>
      </c>
      <c r="D84" s="13" t="str">
        <f>+VLOOKUP($B84,Adatok!$A$3:$BF$81,3,FALSE)</f>
        <v>Füst ízesítésű, csontokról mechanikusan lefejtett pulykahúsból készült termék sajttal, védőgázas csomagolásban</v>
      </c>
      <c r="E84" s="26" t="str">
        <f>+VLOOKUP($B84,Adatok!$A$3:$BF$81,8,FALSE)</f>
        <v>Nem</v>
      </c>
      <c r="F84" s="26" t="str">
        <f>+VLOOKUP($B84,Adatok!$A$3:$BF$81,9,FALSE)</f>
        <v>Nem</v>
      </c>
      <c r="G84" s="26" t="str">
        <f>+VLOOKUP($B84,Adatok!$A$3:$BF$81,10,FALSE)</f>
        <v>Nem</v>
      </c>
      <c r="H84" s="26" t="str">
        <f>+VLOOKUP($B84,Adatok!$A$3:$BF$81,11,FALSE)</f>
        <v>Nem</v>
      </c>
      <c r="I84" s="26" t="str">
        <f>+VLOOKUP($B84,Adatok!$A$3:$BF$81,12,FALSE)</f>
        <v>Nem</v>
      </c>
      <c r="J84" s="26" t="str">
        <f>+VLOOKUP($B84,Adatok!$A$3:$BF$81,13,FALSE)</f>
        <v>Nem</v>
      </c>
      <c r="K84" s="26" t="str">
        <f>+VLOOKUP($B84,Adatok!$A$3:$BF$81,14,FALSE)</f>
        <v>Igen</v>
      </c>
      <c r="L84" s="26" t="str">
        <f>+VLOOKUP($B84,Adatok!$A$3:$BF$81,15,FALSE)</f>
        <v>Nem</v>
      </c>
      <c r="M84" s="26" t="str">
        <f>+VLOOKUP($B84,Adatok!$A$3:$BF$81,16,FALSE)</f>
        <v>Nem</v>
      </c>
      <c r="N84" s="26" t="str">
        <f>+VLOOKUP($B84,Adatok!$A$3:$BF$81,17,FALSE)</f>
        <v>Igen</v>
      </c>
      <c r="O84" s="26" t="str">
        <f>+VLOOKUP($B84,Adatok!$A$3:$BF$81,18,FALSE)</f>
        <v>Nem</v>
      </c>
      <c r="P84" s="26" t="str">
        <f>+VLOOKUP($B84,Adatok!$A$3:$BF$81,19,FALSE)</f>
        <v>Nem</v>
      </c>
      <c r="Q84" s="26" t="str">
        <f>+VLOOKUP($B84,Adatok!$A$3:$BF$81,20,FALSE)</f>
        <v>Nem</v>
      </c>
      <c r="R84" s="27" t="str">
        <f>+VLOOKUP($B84,Adatok!$A$3:$BF$81,21,FALSE)</f>
        <v>Nem</v>
      </c>
      <c r="S84" s="48" t="str">
        <f>+VLOOKUP($B84,Adatok!$A$3:$BF$81,22,FALSE)</f>
        <v>Igen</v>
      </c>
      <c r="T84" s="52" t="str">
        <f>+VLOOKUP($B84,Adatok!$A$3:$BF$81,23,FALSE)</f>
        <v>Nem</v>
      </c>
      <c r="U84" s="49" t="str">
        <f>+VLOOKUP($B84,Adatok!$A$3:$BF$81,23,FALSE)</f>
        <v>Nem</v>
      </c>
    </row>
    <row r="85" spans="1:21" s="35" customFormat="1" ht="15" thickTop="1" thickBot="1" x14ac:dyDescent="0.3">
      <c r="A85" s="12" t="str">
        <f>+IF(PA!A83&gt;0,PA!A83,"")</f>
        <v/>
      </c>
      <c r="B85" s="16" t="str">
        <f>+IF(PA!B83&gt;0,PA!B83,"")</f>
        <v>UXJ0001</v>
      </c>
      <c r="C85" s="17" t="str">
        <f>+VLOOKUP($B85,Adatok!$A$3:$BF$81,2,FALSE)</f>
        <v>Snacki &amp; Go - Húsgolyó 125g</v>
      </c>
      <c r="D85" s="13" t="str">
        <f>+VLOOKUP($B85,Adatok!$A$3:$BF$81,3,FALSE)</f>
        <v>Készresütött pulyka húsgolyó, védőgázas csomagolásban (ajándék szósszal)</v>
      </c>
      <c r="E85" s="26" t="str">
        <f>+VLOOKUP($B85,Adatok!$A$3:$BF$81,8,FALSE)</f>
        <v>Nem</v>
      </c>
      <c r="F85" s="26" t="str">
        <f>+VLOOKUP($B85,Adatok!$A$3:$BF$81,9,FALSE)</f>
        <v>Nem</v>
      </c>
      <c r="G85" s="26" t="str">
        <f>+VLOOKUP($B85,Adatok!$A$3:$BF$81,10,FALSE)</f>
        <v>Nem</v>
      </c>
      <c r="H85" s="26" t="str">
        <f>+VLOOKUP($B85,Adatok!$A$3:$BF$81,11,FALSE)</f>
        <v>Nem</v>
      </c>
      <c r="I85" s="26" t="str">
        <f>+VLOOKUP($B85,Adatok!$A$3:$BF$81,12,FALSE)</f>
        <v>Nem</v>
      </c>
      <c r="J85" s="26" t="str">
        <f>+VLOOKUP($B85,Adatok!$A$3:$BF$81,13,FALSE)</f>
        <v>Nem</v>
      </c>
      <c r="K85" s="26" t="str">
        <f>+VLOOKUP($B85,Adatok!$A$3:$BF$81,14,FALSE)</f>
        <v>Nem</v>
      </c>
      <c r="L85" s="26" t="str">
        <f>+VLOOKUP($B85,Adatok!$A$3:$BF$81,15,FALSE)</f>
        <v>Nem</v>
      </c>
      <c r="M85" s="26" t="str">
        <f>+VLOOKUP($B85,Adatok!$A$3:$BF$81,16,FALSE)</f>
        <v>Nem</v>
      </c>
      <c r="N85" s="26" t="str">
        <f>+VLOOKUP($B85,Adatok!$A$3:$BF$81,17,FALSE)</f>
        <v>Nem</v>
      </c>
      <c r="O85" s="26" t="str">
        <f>+VLOOKUP($B85,Adatok!$A$3:$BF$81,18,FALSE)</f>
        <v>Nem</v>
      </c>
      <c r="P85" s="26" t="str">
        <f>+VLOOKUP($B85,Adatok!$A$3:$BF$81,19,FALSE)</f>
        <v>Nem</v>
      </c>
      <c r="Q85" s="26" t="str">
        <f>+VLOOKUP($B85,Adatok!$A$3:$BF$81,20,FALSE)</f>
        <v>Nem</v>
      </c>
      <c r="R85" s="27" t="str">
        <f>+VLOOKUP($B85,Adatok!$A$3:$BF$81,21,FALSE)</f>
        <v>Nem</v>
      </c>
      <c r="S85" s="48" t="str">
        <f>+VLOOKUP($B85,Adatok!$A$3:$BF$81,22,FALSE)</f>
        <v>Igen</v>
      </c>
      <c r="T85" s="52" t="str">
        <f>+VLOOKUP($B85,Adatok!$A$3:$BF$81,23,FALSE)</f>
        <v>Igen</v>
      </c>
      <c r="U85" s="49" t="str">
        <f>+VLOOKUP($B85,Adatok!$A$3:$BF$81,23,FALSE)</f>
        <v>Igen</v>
      </c>
    </row>
    <row r="86" spans="1:21" ht="14.4" thickTop="1" x14ac:dyDescent="0.25"/>
    <row r="87" spans="1:21" x14ac:dyDescent="0.25">
      <c r="B87" s="18" t="s">
        <v>627</v>
      </c>
      <c r="C87" s="65"/>
    </row>
  </sheetData>
  <sheetProtection password="D9B3" sheet="1" objects="1" scenarios="1" formatColumns="0" formatRows="0" autoFilter="0"/>
  <conditionalFormatting sqref="E7:R78">
    <cfRule type="cellIs" dxfId="587" priority="14" operator="equal">
      <formula>"Tartalmazhat"</formula>
    </cfRule>
    <cfRule type="cellIs" dxfId="586" priority="15" operator="equal">
      <formula>"Igen"</formula>
    </cfRule>
  </conditionalFormatting>
  <conditionalFormatting sqref="E79:R82">
    <cfRule type="cellIs" dxfId="585" priority="6" operator="equal">
      <formula>"Tartalmazhat"</formula>
    </cfRule>
    <cfRule type="cellIs" dxfId="584" priority="7" operator="equal">
      <formula>"Igen"</formula>
    </cfRule>
  </conditionalFormatting>
  <conditionalFormatting sqref="S7:U82">
    <cfRule type="cellIs" dxfId="583" priority="4" operator="equal">
      <formula>"Igen"</formula>
    </cfRule>
  </conditionalFormatting>
  <conditionalFormatting sqref="E83:R85">
    <cfRule type="cellIs" dxfId="582" priority="2" operator="equal">
      <formula>"Tartalmazhat"</formula>
    </cfRule>
    <cfRule type="cellIs" dxfId="581" priority="3" operator="equal">
      <formula>"Igen"</formula>
    </cfRule>
  </conditionalFormatting>
  <conditionalFormatting sqref="S83:U85">
    <cfRule type="cellIs" dxfId="580" priority="1" operator="equal">
      <formula>"Igen"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AA44"/>
  <sheetViews>
    <sheetView showGridLines="0" showRowColHeaders="0" zoomScaleNormal="100" zoomScaleSheetLayoutView="4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8" x14ac:dyDescent="0.25"/>
  <cols>
    <col min="1" max="1" width="21.33203125" style="9" customWidth="1"/>
    <col min="2" max="2" width="10.44140625" style="11" bestFit="1" customWidth="1"/>
    <col min="3" max="3" width="60.6640625" style="64" customWidth="1"/>
    <col min="4" max="4" width="43" style="10" customWidth="1"/>
    <col min="5" max="5" width="14.6640625" customWidth="1"/>
    <col min="6" max="6" width="6.44140625" bestFit="1" customWidth="1"/>
    <col min="7" max="7" width="8.5546875" bestFit="1" customWidth="1"/>
    <col min="8" max="8" width="5.5546875" bestFit="1" customWidth="1"/>
    <col min="9" max="9" width="5.109375" bestFit="1" customWidth="1"/>
    <col min="10" max="10" width="12.33203125" bestFit="1" customWidth="1"/>
    <col min="11" max="11" width="12" bestFit="1" customWidth="1"/>
    <col min="12" max="12" width="5.109375" bestFit="1" customWidth="1"/>
    <col min="13" max="13" width="8.109375" bestFit="1" customWidth="1"/>
    <col min="14" max="14" width="5.88671875" bestFit="1" customWidth="1"/>
    <col min="15" max="15" width="7" bestFit="1" customWidth="1"/>
    <col min="16" max="16" width="11" bestFit="1" customWidth="1"/>
    <col min="17" max="17" width="11.88671875" customWidth="1"/>
    <col min="18" max="18" width="9.5546875" bestFit="1" customWidth="1"/>
    <col min="19" max="19" width="11.33203125" bestFit="1" customWidth="1"/>
    <col min="20" max="20" width="11" customWidth="1"/>
    <col min="21" max="21" width="13.44140625" customWidth="1"/>
    <col min="22" max="27" width="5.109375" bestFit="1" customWidth="1"/>
  </cols>
  <sheetData>
    <row r="1" spans="1:27" s="44" customFormat="1" ht="21.9" customHeight="1" x14ac:dyDescent="0.25">
      <c r="A1" s="67" t="s">
        <v>90</v>
      </c>
      <c r="B1" s="40"/>
      <c r="C1" s="45"/>
      <c r="D1" s="41"/>
    </row>
    <row r="2" spans="1:27" s="44" customFormat="1" ht="21.9" customHeight="1" x14ac:dyDescent="0.25">
      <c r="A2" s="42"/>
      <c r="B2" s="40"/>
      <c r="C2" s="45"/>
      <c r="D2" s="41"/>
    </row>
    <row r="3" spans="1:27" s="44" customFormat="1" ht="21.9" customHeight="1" x14ac:dyDescent="0.25">
      <c r="A3" s="42"/>
      <c r="B3" s="40"/>
      <c r="C3" s="45"/>
      <c r="D3" s="41"/>
    </row>
    <row r="4" spans="1:27" s="44" customFormat="1" x14ac:dyDescent="0.25">
      <c r="A4" s="42"/>
      <c r="B4" s="40"/>
      <c r="C4" s="45"/>
      <c r="D4" s="41"/>
    </row>
    <row r="5" spans="1:27" s="44" customFormat="1" x14ac:dyDescent="0.25">
      <c r="A5" s="42"/>
      <c r="B5" s="40"/>
      <c r="C5" s="45"/>
      <c r="D5" s="41"/>
    </row>
    <row r="6" spans="1:27" s="25" customFormat="1" ht="109.2" x14ac:dyDescent="0.25">
      <c r="A6" s="12"/>
      <c r="B6" s="13" t="str">
        <f>+Adatok!A2</f>
        <v>SÁGA-kód    (Szállítói cikkszám)</v>
      </c>
      <c r="C6" s="14" t="str">
        <f>+Adatok!B2</f>
        <v>Marketing megnevezés</v>
      </c>
      <c r="D6" s="13" t="str">
        <f>+Adatok!C2</f>
        <v>Termék megnevezés</v>
      </c>
      <c r="E6" s="13" t="str">
        <f>+Adatok!AN2</f>
        <v>Egyedi EAN szám</v>
      </c>
      <c r="F6" s="14" t="str">
        <f>+Adatok!H2</f>
        <v>Glutén</v>
      </c>
      <c r="G6" s="14" t="str">
        <f>+Adatok!I2</f>
        <v>Rákfélék</v>
      </c>
      <c r="H6" s="14" t="str">
        <f>+Adatok!J2</f>
        <v>Tojás</v>
      </c>
      <c r="I6" s="14" t="str">
        <f>+Adatok!K2</f>
        <v>Hal</v>
      </c>
      <c r="J6" s="14" t="str">
        <f>+Adatok!L2</f>
        <v>Földimogyoró</v>
      </c>
      <c r="K6" s="14" t="str">
        <f>+Adatok!M2</f>
        <v>Szójabab</v>
      </c>
      <c r="L6" s="14" t="str">
        <f>+Adatok!N2</f>
        <v>Tej</v>
      </c>
      <c r="M6" s="14" t="str">
        <f>+Adatok!O2</f>
        <v>Diófélék</v>
      </c>
      <c r="N6" s="14" t="str">
        <f>+Adatok!P2</f>
        <v>Zeller</v>
      </c>
      <c r="O6" s="14" t="str">
        <f>+Adatok!Q2</f>
        <v>Mustár</v>
      </c>
      <c r="P6" s="14" t="str">
        <f>+Adatok!R2</f>
        <v>Szezámmag</v>
      </c>
      <c r="Q6" s="14" t="str">
        <f>+Adatok!S2</f>
        <v>Kén-dioxid és az SO2-ben kifejezett szulfitok</v>
      </c>
      <c r="R6" s="14" t="str">
        <f>+Adatok!T2</f>
        <v>Csillagfürt</v>
      </c>
      <c r="S6" s="14" t="str">
        <f>+Adatok!U2</f>
        <v>Puhatestűek</v>
      </c>
      <c r="T6" s="13" t="str">
        <f>+Adatok!Y2</f>
        <v>Édesítő-szerrel (édesítő-szerekkel)</v>
      </c>
      <c r="U6" s="13" t="str">
        <f>+Adatok!Z2</f>
        <v>Cukorral (cukrokkal) és édesítőszerrel (édesítő-szerekkel)</v>
      </c>
      <c r="V6" s="30" t="str">
        <f>+Adatok!AA2</f>
        <v>Narancssárga S (E 110)</v>
      </c>
      <c r="W6" s="30" t="str">
        <f>+Adatok!AB2</f>
        <v>Kinolinsárga (E 104)</v>
      </c>
      <c r="X6" s="30" t="str">
        <f>+Adatok!AC2</f>
        <v>Azorubin (E 122)</v>
      </c>
      <c r="Y6" s="30" t="str">
        <f>+Adatok!AD2</f>
        <v>Alluravörös (E 129)</v>
      </c>
      <c r="Z6" s="30" t="str">
        <f>+Adatok!AE2</f>
        <v>Tartrazin (E 102)</v>
      </c>
      <c r="AA6" s="30" t="str">
        <f>+Adatok!AF2</f>
        <v>Neukockin (E 124)</v>
      </c>
    </row>
    <row r="7" spans="1:27" s="25" customFormat="1" x14ac:dyDescent="0.25">
      <c r="A7" s="12" t="str">
        <f>+IF(PA!F5&gt;0,PA!F5,"")</f>
        <v>Füstlizer</v>
      </c>
      <c r="B7" s="14" t="str">
        <f>+IF(PA!G5&gt;0,PA!G5,"")</f>
        <v>RAK0014</v>
      </c>
      <c r="C7" s="14" t="str">
        <f>+VLOOKUP($B7,Adatok!$A$5:$BF$81,2,FALSE)</f>
        <v>Füstlizer - Pulykapárizsi, füst ízesítésű 2200g</v>
      </c>
      <c r="D7" s="13" t="str">
        <f>+VLOOKUP($B7,Adatok!$A$5:$BF$81,3,FALSE)</f>
        <v>Füst ízesítésű pulykapárizsi, nem ehető műbélben</v>
      </c>
      <c r="E7" s="50" t="str">
        <f>+VLOOKUP($B7,Adatok!$A$5:$BF$81,40,FALSE)</f>
        <v>5995663967997</v>
      </c>
      <c r="F7" s="26" t="str">
        <f>+VLOOKUP($B7,Adatok!$A$5:$BF$81,8,FALSE)</f>
        <v>Nem</v>
      </c>
      <c r="G7" s="26" t="str">
        <f>+VLOOKUP($B7,Adatok!$A$5:$BF$81,9,FALSE)</f>
        <v>Nem</v>
      </c>
      <c r="H7" s="26" t="str">
        <f>+VLOOKUP($B7,Adatok!$A$5:$BF$81,10,FALSE)</f>
        <v>Nem</v>
      </c>
      <c r="I7" s="26" t="str">
        <f>+VLOOKUP($B7,Adatok!$A$5:$BF$81,11,FALSE)</f>
        <v>Nem</v>
      </c>
      <c r="J7" s="26" t="str">
        <f>+VLOOKUP($B7,Adatok!$A$5:$BF$81,12,FALSE)</f>
        <v>Nem</v>
      </c>
      <c r="K7" s="26" t="str">
        <f>+VLOOKUP($B7,Adatok!$A$5:$BF$81,13,FALSE)</f>
        <v>Nem</v>
      </c>
      <c r="L7" s="26" t="str">
        <f>+VLOOKUP($B7,Adatok!$A$5:$BF$81,14,FALSE)</f>
        <v>Nem</v>
      </c>
      <c r="M7" s="26" t="str">
        <f>+VLOOKUP($B7,Adatok!$A$5:$BF$81,15,FALSE)</f>
        <v>Nem</v>
      </c>
      <c r="N7" s="26" t="str">
        <f>+VLOOKUP($B7,Adatok!$A$5:$BF$81,16,FALSE)</f>
        <v>Nem</v>
      </c>
      <c r="O7" s="26" t="str">
        <f>+VLOOKUP($B7,Adatok!$A$5:$BF$81,17,FALSE)</f>
        <v>Nem</v>
      </c>
      <c r="P7" s="26" t="str">
        <f>+VLOOKUP($B7,Adatok!$A$5:$BF$81,18,FALSE)</f>
        <v>Nem</v>
      </c>
      <c r="Q7" s="26" t="str">
        <f>+VLOOKUP($B7,Adatok!$A$5:$BF$81,19,FALSE)</f>
        <v>Nem</v>
      </c>
      <c r="R7" s="26" t="str">
        <f>+VLOOKUP($B7,Adatok!$A$5:$BF$81,20,FALSE)</f>
        <v>Nem</v>
      </c>
      <c r="S7" s="26" t="str">
        <f>+VLOOKUP($B7,Adatok!$A$5:$BF$81,21,FALSE)</f>
        <v>Nem</v>
      </c>
      <c r="T7" s="26" t="str">
        <f>+VLOOKUP($B7,Adatok!$A$5:$BF$81,25,FALSE)</f>
        <v>Nem</v>
      </c>
      <c r="U7" s="26" t="str">
        <f>+VLOOKUP($B7,Adatok!$A$5:$BF$81,26,FALSE)</f>
        <v>Nem</v>
      </c>
      <c r="V7" s="26" t="str">
        <f>+VLOOKUP($B7,Adatok!$A$5:$BF$81,27,FALSE)</f>
        <v>Nem</v>
      </c>
      <c r="W7" s="26" t="str">
        <f>+VLOOKUP($B7,Adatok!$A$5:$BF$81,28,FALSE)</f>
        <v>Nem</v>
      </c>
      <c r="X7" s="26" t="str">
        <f>+VLOOKUP($B7,Adatok!$A$5:$BF$81,29,FALSE)</f>
        <v>Nem</v>
      </c>
      <c r="Y7" s="26" t="str">
        <f>+VLOOKUP($B7,Adatok!$A$5:$BF$81,30,FALSE)</f>
        <v>Nem</v>
      </c>
      <c r="Z7" s="26" t="str">
        <f>+VLOOKUP($B7,Adatok!$A$5:$BF$81,31,FALSE)</f>
        <v>Nem</v>
      </c>
      <c r="AA7" s="26" t="str">
        <f>+VLOOKUP($B7,Adatok!$A$5:$BF$81,32,FALSE)</f>
        <v>Nem</v>
      </c>
    </row>
    <row r="8" spans="1:27" s="25" customFormat="1" ht="27.6" x14ac:dyDescent="0.25">
      <c r="A8" s="12" t="str">
        <f>+IF(PA!F6&gt;0,PA!F6,"")</f>
        <v/>
      </c>
      <c r="B8" s="14" t="str">
        <f>+IF(PA!G6&gt;0,PA!G6,"")</f>
        <v>RAM0010</v>
      </c>
      <c r="C8" s="14" t="str">
        <f>+VLOOKUP($B8,Adatok!$A$5:$BF$81,2,FALSE)</f>
        <v>Füstlizer - Pulykapárizsi, füst ízesítésű, sajtos 2200g</v>
      </c>
      <c r="D8" s="13" t="str">
        <f>+VLOOKUP($B8,Adatok!$A$5:$BF$81,3,FALSE)</f>
        <v>Füst ízesítésű pulykapárizsi sajttal, nem ehető műbélben</v>
      </c>
      <c r="E8" s="50" t="str">
        <f>+VLOOKUP($B8,Adatok!$A$5:$BF$81,40,FALSE)</f>
        <v>5995663968017</v>
      </c>
      <c r="F8" s="26" t="str">
        <f>+VLOOKUP($B8,Adatok!$A$5:$BF$81,8,FALSE)</f>
        <v>Nem</v>
      </c>
      <c r="G8" s="26" t="str">
        <f>+VLOOKUP($B8,Adatok!$A$5:$BF$81,9,FALSE)</f>
        <v>Nem</v>
      </c>
      <c r="H8" s="26" t="str">
        <f>+VLOOKUP($B8,Adatok!$A$5:$BF$81,10,FALSE)</f>
        <v>Nem</v>
      </c>
      <c r="I8" s="26" t="str">
        <f>+VLOOKUP($B8,Adatok!$A$5:$BF$81,11,FALSE)</f>
        <v>Nem</v>
      </c>
      <c r="J8" s="26" t="str">
        <f>+VLOOKUP($B8,Adatok!$A$5:$BF$81,12,FALSE)</f>
        <v>Nem</v>
      </c>
      <c r="K8" s="26" t="str">
        <f>+VLOOKUP($B8,Adatok!$A$5:$BF$81,13,FALSE)</f>
        <v>Nem</v>
      </c>
      <c r="L8" s="26" t="str">
        <f>+VLOOKUP($B8,Adatok!$A$5:$BF$81,14,FALSE)</f>
        <v>Igen</v>
      </c>
      <c r="M8" s="26" t="str">
        <f>+VLOOKUP($B8,Adatok!$A$5:$BF$81,15,FALSE)</f>
        <v>Nem</v>
      </c>
      <c r="N8" s="26" t="str">
        <f>+VLOOKUP($B8,Adatok!$A$5:$BF$81,16,FALSE)</f>
        <v>Nem</v>
      </c>
      <c r="O8" s="26" t="str">
        <f>+VLOOKUP($B8,Adatok!$A$5:$BF$81,17,FALSE)</f>
        <v>Nem</v>
      </c>
      <c r="P8" s="26" t="str">
        <f>+VLOOKUP($B8,Adatok!$A$5:$BF$81,18,FALSE)</f>
        <v>Nem</v>
      </c>
      <c r="Q8" s="26" t="str">
        <f>+VLOOKUP($B8,Adatok!$A$5:$BF$81,19,FALSE)</f>
        <v>Nem</v>
      </c>
      <c r="R8" s="26" t="str">
        <f>+VLOOKUP($B8,Adatok!$A$5:$BF$81,20,FALSE)</f>
        <v>Nem</v>
      </c>
      <c r="S8" s="26" t="str">
        <f>+VLOOKUP($B8,Adatok!$A$5:$BF$81,21,FALSE)</f>
        <v>Nem</v>
      </c>
      <c r="T8" s="26" t="str">
        <f>+VLOOKUP($B8,Adatok!$A$5:$BF$81,25,FALSE)</f>
        <v>Nem</v>
      </c>
      <c r="U8" s="26" t="str">
        <f>+VLOOKUP($B8,Adatok!$A$5:$BF$81,26,FALSE)</f>
        <v>Nem</v>
      </c>
      <c r="V8" s="26" t="str">
        <f>+VLOOKUP($B8,Adatok!$A$5:$BF$81,27,FALSE)</f>
        <v>Nem</v>
      </c>
      <c r="W8" s="26" t="str">
        <f>+VLOOKUP($B8,Adatok!$A$5:$BF$81,28,FALSE)</f>
        <v>Nem</v>
      </c>
      <c r="X8" s="26" t="str">
        <f>+VLOOKUP($B8,Adatok!$A$5:$BF$81,29,FALSE)</f>
        <v>Nem</v>
      </c>
      <c r="Y8" s="26" t="str">
        <f>+VLOOKUP($B8,Adatok!$A$5:$BF$81,30,FALSE)</f>
        <v>Nem</v>
      </c>
      <c r="Z8" s="26" t="str">
        <f>+VLOOKUP($B8,Adatok!$A$5:$BF$81,31,FALSE)</f>
        <v>Nem</v>
      </c>
      <c r="AA8" s="26" t="str">
        <f>+VLOOKUP($B8,Adatok!$A$5:$BF$81,32,FALSE)</f>
        <v>Nem</v>
      </c>
    </row>
    <row r="9" spans="1:27" s="25" customFormat="1" ht="41.4" x14ac:dyDescent="0.25">
      <c r="A9" s="12" t="str">
        <f>+IF(PA!F7&gt;0,PA!F7,"")</f>
        <v/>
      </c>
      <c r="B9" s="14" t="str">
        <f>+IF(PA!G7&gt;0,PA!G7,"")</f>
        <v>RAU0009</v>
      </c>
      <c r="C9" s="14" t="str">
        <f>+VLOOKUP($B9,Adatok!$A$5:$BF$81,2,FALSE)</f>
        <v>Füstlizer - Snidlinges 2000g</v>
      </c>
      <c r="D9" s="13" t="str">
        <f>+VLOOKUP($B9,Adatok!$A$5:$BF$81,3,FALSE)</f>
        <v>Főtt, hagymás ízesítésű, csontokról mechanikusan lefejtett pulykahúsból készült termék snidlinggel, nem ehető műbélben</v>
      </c>
      <c r="E9" s="50" t="str">
        <f>+VLOOKUP($B9,Adatok!$A$5:$BF$81,40,FALSE)</f>
        <v>5995663969250</v>
      </c>
      <c r="F9" s="26" t="str">
        <f>+VLOOKUP($B9,Adatok!$A$5:$BF$81,8,FALSE)</f>
        <v>Nem</v>
      </c>
      <c r="G9" s="26" t="str">
        <f>+VLOOKUP($B9,Adatok!$A$5:$BF$81,9,FALSE)</f>
        <v>Nem</v>
      </c>
      <c r="H9" s="26" t="str">
        <f>+VLOOKUP($B9,Adatok!$A$5:$BF$81,10,FALSE)</f>
        <v>Nem</v>
      </c>
      <c r="I9" s="26" t="str">
        <f>+VLOOKUP($B9,Adatok!$A$5:$BF$81,11,FALSE)</f>
        <v>Nem</v>
      </c>
      <c r="J9" s="26" t="str">
        <f>+VLOOKUP($B9,Adatok!$A$5:$BF$81,12,FALSE)</f>
        <v>Nem</v>
      </c>
      <c r="K9" s="26" t="str">
        <f>+VLOOKUP($B9,Adatok!$A$5:$BF$81,13,FALSE)</f>
        <v>Nem</v>
      </c>
      <c r="L9" s="26" t="str">
        <f>+VLOOKUP($B9,Adatok!$A$5:$BF$81,14,FALSE)</f>
        <v>Nem</v>
      </c>
      <c r="M9" s="26" t="str">
        <f>+VLOOKUP($B9,Adatok!$A$5:$BF$81,15,FALSE)</f>
        <v>Nem</v>
      </c>
      <c r="N9" s="26" t="str">
        <f>+VLOOKUP($B9,Adatok!$A$5:$BF$81,16,FALSE)</f>
        <v>Nem</v>
      </c>
      <c r="O9" s="26" t="str">
        <f>+VLOOKUP($B9,Adatok!$A$5:$BF$81,17,FALSE)</f>
        <v>Nem</v>
      </c>
      <c r="P9" s="26" t="str">
        <f>+VLOOKUP($B9,Adatok!$A$5:$BF$81,18,FALSE)</f>
        <v>Nem</v>
      </c>
      <c r="Q9" s="26" t="str">
        <f>+VLOOKUP($B9,Adatok!$A$5:$BF$81,19,FALSE)</f>
        <v>Nem</v>
      </c>
      <c r="R9" s="26" t="str">
        <f>+VLOOKUP($B9,Adatok!$A$5:$BF$81,20,FALSE)</f>
        <v>Nem</v>
      </c>
      <c r="S9" s="26" t="str">
        <f>+VLOOKUP($B9,Adatok!$A$5:$BF$81,21,FALSE)</f>
        <v>Nem</v>
      </c>
      <c r="T9" s="26" t="str">
        <f>+VLOOKUP($B9,Adatok!$A$5:$BF$81,25,FALSE)</f>
        <v>Nem</v>
      </c>
      <c r="U9" s="26" t="str">
        <f>+VLOOKUP($B9,Adatok!$A$5:$BF$81,26,FALSE)</f>
        <v>Nem</v>
      </c>
      <c r="V9" s="26" t="str">
        <f>+VLOOKUP($B9,Adatok!$A$5:$BF$81,27,FALSE)</f>
        <v>Nem</v>
      </c>
      <c r="W9" s="26" t="str">
        <f>+VLOOKUP($B9,Adatok!$A$5:$BF$81,28,FALSE)</f>
        <v>Nem</v>
      </c>
      <c r="X9" s="26" t="str">
        <f>+VLOOKUP($B9,Adatok!$A$5:$BF$81,29,FALSE)</f>
        <v>Nem</v>
      </c>
      <c r="Y9" s="26" t="str">
        <f>+VLOOKUP($B9,Adatok!$A$5:$BF$81,30,FALSE)</f>
        <v>Nem</v>
      </c>
      <c r="Z9" s="26" t="str">
        <f>+VLOOKUP($B9,Adatok!$A$5:$BF$81,31,FALSE)</f>
        <v>Nem</v>
      </c>
      <c r="AA9" s="26" t="str">
        <f>+VLOOKUP($B9,Adatok!$A$5:$BF$81,32,FALSE)</f>
        <v>Nem</v>
      </c>
    </row>
    <row r="10" spans="1:27" s="25" customFormat="1" ht="41.4" x14ac:dyDescent="0.25">
      <c r="A10" s="12" t="str">
        <f>+IF(PA!F8&gt;0,PA!F8,"")</f>
        <v/>
      </c>
      <c r="B10" s="14" t="str">
        <f>+IF(PA!G8&gt;0,PA!G8,"")</f>
        <v>RBD0008</v>
      </c>
      <c r="C10" s="14" t="str">
        <f>+VLOOKUP($B10,Adatok!$A$5:$BF$81,2,FALSE)</f>
        <v>Füstlizer - Csípős, Jalapeno paprikával 2000g</v>
      </c>
      <c r="D10" s="13" t="str">
        <f>+VLOOKUP($B10,Adatok!$A$5:$BF$81,3,FALSE)</f>
        <v>Főtt, csípős, csontokról mechanikusan lefejtett pulykahúsból készült termék Jalapeno paprikával, nem ehető műbélben</v>
      </c>
      <c r="E10" s="50" t="str">
        <f>+VLOOKUP($B10,Adatok!$A$5:$BF$81,40,FALSE)</f>
        <v>5995663969311</v>
      </c>
      <c r="F10" s="26" t="str">
        <f>+VLOOKUP($B10,Adatok!$A$5:$BF$81,8,FALSE)</f>
        <v>Nem</v>
      </c>
      <c r="G10" s="26" t="str">
        <f>+VLOOKUP($B10,Adatok!$A$5:$BF$81,9,FALSE)</f>
        <v>Nem</v>
      </c>
      <c r="H10" s="26" t="str">
        <f>+VLOOKUP($B10,Adatok!$A$5:$BF$81,10,FALSE)</f>
        <v>Nem</v>
      </c>
      <c r="I10" s="26" t="str">
        <f>+VLOOKUP($B10,Adatok!$A$5:$BF$81,11,FALSE)</f>
        <v>Nem</v>
      </c>
      <c r="J10" s="26" t="str">
        <f>+VLOOKUP($B10,Adatok!$A$5:$BF$81,12,FALSE)</f>
        <v>Nem</v>
      </c>
      <c r="K10" s="26" t="str">
        <f>+VLOOKUP($B10,Adatok!$A$5:$BF$81,13,FALSE)</f>
        <v>Nem</v>
      </c>
      <c r="L10" s="26" t="str">
        <f>+VLOOKUP($B10,Adatok!$A$5:$BF$81,14,FALSE)</f>
        <v>Nem</v>
      </c>
      <c r="M10" s="26" t="str">
        <f>+VLOOKUP($B10,Adatok!$A$5:$BF$81,15,FALSE)</f>
        <v>Nem</v>
      </c>
      <c r="N10" s="26" t="str">
        <f>+VLOOKUP($B10,Adatok!$A$5:$BF$81,16,FALSE)</f>
        <v>Nem</v>
      </c>
      <c r="O10" s="26" t="str">
        <f>+VLOOKUP($B10,Adatok!$A$5:$BF$81,17,FALSE)</f>
        <v>Nem</v>
      </c>
      <c r="P10" s="26" t="str">
        <f>+VLOOKUP($B10,Adatok!$A$5:$BF$81,18,FALSE)</f>
        <v>Nem</v>
      </c>
      <c r="Q10" s="26" t="str">
        <f>+VLOOKUP($B10,Adatok!$A$5:$BF$81,19,FALSE)</f>
        <v>Nem</v>
      </c>
      <c r="R10" s="26" t="str">
        <f>+VLOOKUP($B10,Adatok!$A$5:$BF$81,20,FALSE)</f>
        <v>Nem</v>
      </c>
      <c r="S10" s="26" t="str">
        <f>+VLOOKUP($B10,Adatok!$A$5:$BF$81,21,FALSE)</f>
        <v>Nem</v>
      </c>
      <c r="T10" s="26" t="str">
        <f>+VLOOKUP($B10,Adatok!$A$5:$BF$81,25,FALSE)</f>
        <v>Nem</v>
      </c>
      <c r="U10" s="26" t="str">
        <f>+VLOOKUP($B10,Adatok!$A$5:$BF$81,26,FALSE)</f>
        <v>Nem</v>
      </c>
      <c r="V10" s="26" t="str">
        <f>+VLOOKUP($B10,Adatok!$A$5:$BF$81,27,FALSE)</f>
        <v>Nem</v>
      </c>
      <c r="W10" s="26" t="str">
        <f>+VLOOKUP($B10,Adatok!$A$5:$BF$81,28,FALSE)</f>
        <v>Nem</v>
      </c>
      <c r="X10" s="26" t="str">
        <f>+VLOOKUP($B10,Adatok!$A$5:$BF$81,29,FALSE)</f>
        <v>Nem</v>
      </c>
      <c r="Y10" s="26" t="str">
        <f>+VLOOKUP($B10,Adatok!$A$5:$BF$81,30,FALSE)</f>
        <v>Nem</v>
      </c>
      <c r="Z10" s="26" t="str">
        <f>+VLOOKUP($B10,Adatok!$A$5:$BF$81,31,FALSE)</f>
        <v>Nem</v>
      </c>
      <c r="AA10" s="26" t="str">
        <f>+VLOOKUP($B10,Adatok!$A$5:$BF$81,32,FALSE)</f>
        <v>Nem</v>
      </c>
    </row>
    <row r="11" spans="1:27" s="25" customFormat="1" ht="41.4" x14ac:dyDescent="0.25">
      <c r="A11" s="12" t="str">
        <f>+IF(PA!F9&gt;0,PA!F9,"")</f>
        <v/>
      </c>
      <c r="B11" s="14" t="str">
        <f>+IF(PA!G9&gt;0,PA!G9,"")</f>
        <v>RCE0012</v>
      </c>
      <c r="C11" s="14" t="str">
        <f>+VLOOKUP($B11,Adatok!$A$5:$BF$81,2,FALSE)</f>
        <v>Füstlizer Sajtos tavaszi rolád 2000g</v>
      </c>
      <c r="D11" s="13" t="str">
        <f>+VLOOKUP($B11,Adatok!$A$5:$BF$81,3,FALSE)</f>
        <v>Főtt, pulykahúsból és csontokról mechanikusan lefejtett pulykahúsból készült termék, zöldségfélékkel és sajttal, nem ehető műbélben</v>
      </c>
      <c r="E11" s="50" t="str">
        <f>+VLOOKUP($B11,Adatok!$A$5:$BF$81,40,FALSE)</f>
        <v>5995663915608</v>
      </c>
      <c r="F11" s="26" t="str">
        <f>+VLOOKUP($B11,Adatok!$A$5:$BF$81,8,FALSE)</f>
        <v>Nem</v>
      </c>
      <c r="G11" s="26" t="str">
        <f>+VLOOKUP($B11,Adatok!$A$5:$BF$81,9,FALSE)</f>
        <v>Nem</v>
      </c>
      <c r="H11" s="26" t="str">
        <f>+VLOOKUP($B11,Adatok!$A$5:$BF$81,10,FALSE)</f>
        <v>Nem</v>
      </c>
      <c r="I11" s="26" t="str">
        <f>+VLOOKUP($B11,Adatok!$A$5:$BF$81,11,FALSE)</f>
        <v>Nem</v>
      </c>
      <c r="J11" s="26" t="str">
        <f>+VLOOKUP($B11,Adatok!$A$5:$BF$81,12,FALSE)</f>
        <v>Nem</v>
      </c>
      <c r="K11" s="26" t="str">
        <f>+VLOOKUP($B11,Adatok!$A$5:$BF$81,13,FALSE)</f>
        <v>Nem</v>
      </c>
      <c r="L11" s="26" t="str">
        <f>+VLOOKUP($B11,Adatok!$A$5:$BF$81,14,FALSE)</f>
        <v>Igen</v>
      </c>
      <c r="M11" s="26" t="str">
        <f>+VLOOKUP($B11,Adatok!$A$5:$BF$81,15,FALSE)</f>
        <v>Nem</v>
      </c>
      <c r="N11" s="26" t="str">
        <f>+VLOOKUP($B11,Adatok!$A$5:$BF$81,16,FALSE)</f>
        <v>Igen</v>
      </c>
      <c r="O11" s="26" t="str">
        <f>+VLOOKUP($B11,Adatok!$A$5:$BF$81,17,FALSE)</f>
        <v>Nem</v>
      </c>
      <c r="P11" s="26" t="str">
        <f>+VLOOKUP($B11,Adatok!$A$5:$BF$81,18,FALSE)</f>
        <v>Nem</v>
      </c>
      <c r="Q11" s="26" t="str">
        <f>+VLOOKUP($B11,Adatok!$A$5:$BF$81,19,FALSE)</f>
        <v>Nem</v>
      </c>
      <c r="R11" s="26" t="str">
        <f>+VLOOKUP($B11,Adatok!$A$5:$BF$81,20,FALSE)</f>
        <v>Nem</v>
      </c>
      <c r="S11" s="26" t="str">
        <f>+VLOOKUP($B11,Adatok!$A$5:$BF$81,21,FALSE)</f>
        <v>Nem</v>
      </c>
      <c r="T11" s="26" t="str">
        <f>+VLOOKUP($B11,Adatok!$A$5:$BF$81,25,FALSE)</f>
        <v>Nem</v>
      </c>
      <c r="U11" s="26" t="str">
        <f>+VLOOKUP($B11,Adatok!$A$5:$BF$81,26,FALSE)</f>
        <v>Nem</v>
      </c>
      <c r="V11" s="26" t="str">
        <f>+VLOOKUP($B11,Adatok!$A$5:$BF$81,27,FALSE)</f>
        <v>Nem</v>
      </c>
      <c r="W11" s="26" t="str">
        <f>+VLOOKUP($B11,Adatok!$A$5:$BF$81,28,FALSE)</f>
        <v>Nem</v>
      </c>
      <c r="X11" s="26" t="str">
        <f>+VLOOKUP($B11,Adatok!$A$5:$BF$81,29,FALSE)</f>
        <v>Nem</v>
      </c>
      <c r="Y11" s="26" t="str">
        <f>+VLOOKUP($B11,Adatok!$A$5:$BF$81,30,FALSE)</f>
        <v>Nem</v>
      </c>
      <c r="Z11" s="26" t="str">
        <f>+VLOOKUP($B11,Adatok!$A$5:$BF$81,31,FALSE)</f>
        <v>Nem</v>
      </c>
      <c r="AA11" s="26" t="str">
        <f>+VLOOKUP($B11,Adatok!$A$5:$BF$81,32,FALSE)</f>
        <v>Nem</v>
      </c>
    </row>
    <row r="12" spans="1:27" s="25" customFormat="1" ht="41.4" x14ac:dyDescent="0.25">
      <c r="A12" s="12" t="str">
        <f>+IF(PA!F10&gt;0,PA!F10,"")</f>
        <v>Falni Jó!</v>
      </c>
      <c r="B12" s="14" t="str">
        <f>+IF(PA!G10&gt;0,PA!G10,"")</f>
        <v>RBA0009</v>
      </c>
      <c r="C12" s="14" t="str">
        <f>+VLOOKUP($B12,Adatok!$A$5:$BF$81,2,FALSE)</f>
        <v>Falni Jó! Csemege 2000g</v>
      </c>
      <c r="D12" s="13" t="str">
        <f>+VLOOKUP($B12,Adatok!$A$5:$BF$81,3,FALSE)</f>
        <v>Főtt, csontokról mechanikusan lefejtett baromfihúsból készült termék, nem ehető műbélben</v>
      </c>
      <c r="E12" s="50" t="str">
        <f>+VLOOKUP($B12,Adatok!$A$5:$BF$81,40,FALSE)</f>
        <v>5995663968390</v>
      </c>
      <c r="F12" s="26" t="str">
        <f>+VLOOKUP($B12,Adatok!$A$5:$BF$81,8,FALSE)</f>
        <v>Nem</v>
      </c>
      <c r="G12" s="26" t="str">
        <f>+VLOOKUP($B12,Adatok!$A$5:$BF$81,9,FALSE)</f>
        <v>Nem</v>
      </c>
      <c r="H12" s="26" t="str">
        <f>+VLOOKUP($B12,Adatok!$A$5:$BF$81,10,FALSE)</f>
        <v>Nem</v>
      </c>
      <c r="I12" s="26" t="str">
        <f>+VLOOKUP($B12,Adatok!$A$5:$BF$81,11,FALSE)</f>
        <v>Nem</v>
      </c>
      <c r="J12" s="26" t="str">
        <f>+VLOOKUP($B12,Adatok!$A$5:$BF$81,12,FALSE)</f>
        <v>Nem</v>
      </c>
      <c r="K12" s="26" t="str">
        <f>+VLOOKUP($B12,Adatok!$A$5:$BF$81,13,FALSE)</f>
        <v>Nem</v>
      </c>
      <c r="L12" s="26" t="str">
        <f>+VLOOKUP($B12,Adatok!$A$5:$BF$81,14,FALSE)</f>
        <v>Nem</v>
      </c>
      <c r="M12" s="26" t="str">
        <f>+VLOOKUP($B12,Adatok!$A$5:$BF$81,15,FALSE)</f>
        <v>Nem</v>
      </c>
      <c r="N12" s="26" t="str">
        <f>+VLOOKUP($B12,Adatok!$A$5:$BF$81,16,FALSE)</f>
        <v>Nem</v>
      </c>
      <c r="O12" s="26" t="str">
        <f>+VLOOKUP($B12,Adatok!$A$5:$BF$81,17,FALSE)</f>
        <v>Nem</v>
      </c>
      <c r="P12" s="26" t="str">
        <f>+VLOOKUP($B12,Adatok!$A$5:$BF$81,18,FALSE)</f>
        <v>Nem</v>
      </c>
      <c r="Q12" s="26" t="str">
        <f>+VLOOKUP($B12,Adatok!$A$5:$BF$81,19,FALSE)</f>
        <v>Nem</v>
      </c>
      <c r="R12" s="26" t="str">
        <f>+VLOOKUP($B12,Adatok!$A$5:$BF$81,20,FALSE)</f>
        <v>Nem</v>
      </c>
      <c r="S12" s="26" t="str">
        <f>+VLOOKUP($B12,Adatok!$A$5:$BF$81,21,FALSE)</f>
        <v>Nem</v>
      </c>
      <c r="T12" s="26" t="str">
        <f>+VLOOKUP($B12,Adatok!$A$5:$BF$81,25,FALSE)</f>
        <v>Nem</v>
      </c>
      <c r="U12" s="26" t="str">
        <f>+VLOOKUP($B12,Adatok!$A$5:$BF$81,26,FALSE)</f>
        <v>Nem</v>
      </c>
      <c r="V12" s="26" t="str">
        <f>+VLOOKUP($B12,Adatok!$A$5:$BF$81,27,FALSE)</f>
        <v>Nem</v>
      </c>
      <c r="W12" s="26" t="str">
        <f>+VLOOKUP($B12,Adatok!$A$5:$BF$81,28,FALSE)</f>
        <v>Nem</v>
      </c>
      <c r="X12" s="26" t="str">
        <f>+VLOOKUP($B12,Adatok!$A$5:$BF$81,29,FALSE)</f>
        <v>Nem</v>
      </c>
      <c r="Y12" s="26" t="str">
        <f>+VLOOKUP($B12,Adatok!$A$5:$BF$81,30,FALSE)</f>
        <v>Nem</v>
      </c>
      <c r="Z12" s="26" t="str">
        <f>+VLOOKUP($B12,Adatok!$A$5:$BF$81,31,FALSE)</f>
        <v>Nem</v>
      </c>
      <c r="AA12" s="26" t="str">
        <f>+VLOOKUP($B12,Adatok!$A$5:$BF$81,32,FALSE)</f>
        <v>Nem</v>
      </c>
    </row>
    <row r="13" spans="1:27" s="25" customFormat="1" ht="27.6" x14ac:dyDescent="0.25">
      <c r="A13" s="12" t="str">
        <f>+IF(PA!F11&gt;0,PA!F11,"")</f>
        <v/>
      </c>
      <c r="B13" s="14" t="str">
        <f>+IF(PA!G11&gt;0,PA!G11,"")</f>
        <v>RFC0101</v>
      </c>
      <c r="C13" s="14" t="str">
        <f>+VLOOKUP($B13,Adatok!$A$5:$BF$81,2,FALSE)</f>
        <v>Falni Jó! Csirkemell sonka 2000g</v>
      </c>
      <c r="D13" s="13" t="str">
        <f>+VLOOKUP($B13,Adatok!$A$5:$BF$81,3,FALSE)</f>
        <v>Formázott, hőkezelt, csirkemell sonka, nem ehető műbélben</v>
      </c>
      <c r="E13" s="50" t="str">
        <f>+VLOOKUP($B13,Adatok!$A$5:$BF$81,40,FALSE)</f>
        <v>5995663969571</v>
      </c>
      <c r="F13" s="26" t="str">
        <f>+VLOOKUP($B13,Adatok!$A$5:$BF$81,8,FALSE)</f>
        <v>Nem</v>
      </c>
      <c r="G13" s="26" t="str">
        <f>+VLOOKUP($B13,Adatok!$A$5:$BF$81,9,FALSE)</f>
        <v>Nem</v>
      </c>
      <c r="H13" s="26" t="str">
        <f>+VLOOKUP($B13,Adatok!$A$5:$BF$81,10,FALSE)</f>
        <v>Nem</v>
      </c>
      <c r="I13" s="26" t="str">
        <f>+VLOOKUP($B13,Adatok!$A$5:$BF$81,11,FALSE)</f>
        <v>Nem</v>
      </c>
      <c r="J13" s="26" t="str">
        <f>+VLOOKUP($B13,Adatok!$A$5:$BF$81,12,FALSE)</f>
        <v>Nem</v>
      </c>
      <c r="K13" s="26" t="str">
        <f>+VLOOKUP($B13,Adatok!$A$5:$BF$81,13,FALSE)</f>
        <v>Nem</v>
      </c>
      <c r="L13" s="26" t="str">
        <f>+VLOOKUP($B13,Adatok!$A$5:$BF$81,14,FALSE)</f>
        <v>Nem</v>
      </c>
      <c r="M13" s="26" t="str">
        <f>+VLOOKUP($B13,Adatok!$A$5:$BF$81,15,FALSE)</f>
        <v>Nem</v>
      </c>
      <c r="N13" s="26" t="str">
        <f>+VLOOKUP($B13,Adatok!$A$5:$BF$81,16,FALSE)</f>
        <v>Nem</v>
      </c>
      <c r="O13" s="26" t="str">
        <f>+VLOOKUP($B13,Adatok!$A$5:$BF$81,17,FALSE)</f>
        <v>Nem</v>
      </c>
      <c r="P13" s="26" t="str">
        <f>+VLOOKUP($B13,Adatok!$A$5:$BF$81,18,FALSE)</f>
        <v>Nem</v>
      </c>
      <c r="Q13" s="26" t="str">
        <f>+VLOOKUP($B13,Adatok!$A$5:$BF$81,19,FALSE)</f>
        <v>Nem</v>
      </c>
      <c r="R13" s="26" t="str">
        <f>+VLOOKUP($B13,Adatok!$A$5:$BF$81,20,FALSE)</f>
        <v>Nem</v>
      </c>
      <c r="S13" s="26" t="str">
        <f>+VLOOKUP($B13,Adatok!$A$5:$BF$81,21,FALSE)</f>
        <v>Nem</v>
      </c>
      <c r="T13" s="26" t="str">
        <f>+VLOOKUP($B13,Adatok!$A$5:$BF$81,25,FALSE)</f>
        <v>Nem</v>
      </c>
      <c r="U13" s="26" t="str">
        <f>+VLOOKUP($B13,Adatok!$A$5:$BF$81,26,FALSE)</f>
        <v>Nem</v>
      </c>
      <c r="V13" s="26" t="str">
        <f>+VLOOKUP($B13,Adatok!$A$5:$BF$81,27,FALSE)</f>
        <v>Nem</v>
      </c>
      <c r="W13" s="26" t="str">
        <f>+VLOOKUP($B13,Adatok!$A$5:$BF$81,28,FALSE)</f>
        <v>Nem</v>
      </c>
      <c r="X13" s="26" t="str">
        <f>+VLOOKUP($B13,Adatok!$A$5:$BF$81,29,FALSE)</f>
        <v>Nem</v>
      </c>
      <c r="Y13" s="26" t="str">
        <f>+VLOOKUP($B13,Adatok!$A$5:$BF$81,30,FALSE)</f>
        <v>Nem</v>
      </c>
      <c r="Z13" s="26" t="str">
        <f>+VLOOKUP($B13,Adatok!$A$5:$BF$81,31,FALSE)</f>
        <v>Nem</v>
      </c>
      <c r="AA13" s="26" t="str">
        <f>+VLOOKUP($B13,Adatok!$A$5:$BF$81,32,FALSE)</f>
        <v>Nem</v>
      </c>
    </row>
    <row r="14" spans="1:27" s="25" customFormat="1" ht="27.6" x14ac:dyDescent="0.25">
      <c r="A14" s="12" t="str">
        <f>+IF(PA!F12&gt;0,PA!F12,"")</f>
        <v>Royal</v>
      </c>
      <c r="B14" s="14" t="str">
        <f>+IF(PA!G12&gt;0,PA!G12,"")</f>
        <v>RET0008</v>
      </c>
      <c r="C14" s="14" t="str">
        <f>+VLOOKUP($B14,Adatok!$A$5:$BF$81,2,FALSE)</f>
        <v>Fenséges Pulykamell sonka 2000g</v>
      </c>
      <c r="D14" s="13" t="str">
        <f>+VLOOKUP($B14,Adatok!$A$5:$BF$81,3,FALSE)</f>
        <v>Formázott, hőkezelt pulykamell sonka, nem ehető műbélben</v>
      </c>
      <c r="E14" s="50" t="str">
        <f>+VLOOKUP($B14,Adatok!$A$5:$BF$81,40,FALSE)</f>
        <v>5995663929490</v>
      </c>
      <c r="F14" s="26" t="str">
        <f>+VLOOKUP($B14,Adatok!$A$5:$BF$81,8,FALSE)</f>
        <v>Nem</v>
      </c>
      <c r="G14" s="26" t="str">
        <f>+VLOOKUP($B14,Adatok!$A$5:$BF$81,9,FALSE)</f>
        <v>Nem</v>
      </c>
      <c r="H14" s="26" t="str">
        <f>+VLOOKUP($B14,Adatok!$A$5:$BF$81,10,FALSE)</f>
        <v>Nem</v>
      </c>
      <c r="I14" s="26" t="str">
        <f>+VLOOKUP($B14,Adatok!$A$5:$BF$81,11,FALSE)</f>
        <v>Nem</v>
      </c>
      <c r="J14" s="26" t="str">
        <f>+VLOOKUP($B14,Adatok!$A$5:$BF$81,12,FALSE)</f>
        <v>Nem</v>
      </c>
      <c r="K14" s="26" t="str">
        <f>+VLOOKUP($B14,Adatok!$A$5:$BF$81,13,FALSE)</f>
        <v>Igen</v>
      </c>
      <c r="L14" s="26" t="str">
        <f>+VLOOKUP($B14,Adatok!$A$5:$BF$81,14,FALSE)</f>
        <v>Nem</v>
      </c>
      <c r="M14" s="26" t="str">
        <f>+VLOOKUP($B14,Adatok!$A$5:$BF$81,15,FALSE)</f>
        <v>Nem</v>
      </c>
      <c r="N14" s="26" t="str">
        <f>+VLOOKUP($B14,Adatok!$A$5:$BF$81,16,FALSE)</f>
        <v>Nem</v>
      </c>
      <c r="O14" s="26" t="str">
        <f>+VLOOKUP($B14,Adatok!$A$5:$BF$81,17,FALSE)</f>
        <v>Nem</v>
      </c>
      <c r="P14" s="26" t="str">
        <f>+VLOOKUP($B14,Adatok!$A$5:$BF$81,18,FALSE)</f>
        <v>Nem</v>
      </c>
      <c r="Q14" s="26" t="str">
        <f>+VLOOKUP($B14,Adatok!$A$5:$BF$81,19,FALSE)</f>
        <v>Nem</v>
      </c>
      <c r="R14" s="26" t="str">
        <f>+VLOOKUP($B14,Adatok!$A$5:$BF$81,20,FALSE)</f>
        <v>Nem</v>
      </c>
      <c r="S14" s="26" t="str">
        <f>+VLOOKUP($B14,Adatok!$A$5:$BF$81,21,FALSE)</f>
        <v>Nem</v>
      </c>
      <c r="T14" s="26" t="str">
        <f>+VLOOKUP($B14,Adatok!$A$5:$BF$81,25,FALSE)</f>
        <v>Nem</v>
      </c>
      <c r="U14" s="26" t="str">
        <f>+VLOOKUP($B14,Adatok!$A$5:$BF$81,26,FALSE)</f>
        <v>Nem</v>
      </c>
      <c r="V14" s="26" t="str">
        <f>+VLOOKUP($B14,Adatok!$A$5:$BF$81,27,FALSE)</f>
        <v>Nem</v>
      </c>
      <c r="W14" s="26" t="str">
        <f>+VLOOKUP($B14,Adatok!$A$5:$BF$81,28,FALSE)</f>
        <v>Nem</v>
      </c>
      <c r="X14" s="26" t="str">
        <f>+VLOOKUP($B14,Adatok!$A$5:$BF$81,29,FALSE)</f>
        <v>Nem</v>
      </c>
      <c r="Y14" s="26" t="str">
        <f>+VLOOKUP($B14,Adatok!$A$5:$BF$81,30,FALSE)</f>
        <v>Nem</v>
      </c>
      <c r="Z14" s="26" t="str">
        <f>+VLOOKUP($B14,Adatok!$A$5:$BF$81,31,FALSE)</f>
        <v>Nem</v>
      </c>
      <c r="AA14" s="26" t="str">
        <f>+VLOOKUP($B14,Adatok!$A$5:$BF$81,32,FALSE)</f>
        <v>Nem</v>
      </c>
    </row>
    <row r="15" spans="1:27" s="25" customFormat="1" ht="27.6" x14ac:dyDescent="0.25">
      <c r="A15" s="12" t="str">
        <f>+IF(PA!F13&gt;0,PA!F13,"")</f>
        <v/>
      </c>
      <c r="B15" s="14" t="str">
        <f>+IF(PA!G13&gt;0,PA!G13,"")</f>
        <v>RFF0004</v>
      </c>
      <c r="C15" s="14" t="str">
        <f>+VLOOKUP($B15,Adatok!$A$5:$BF$81,2,FALSE)</f>
        <v>Royal - csirkemell sonka 2000g</v>
      </c>
      <c r="D15" s="20" t="str">
        <f>+VLOOKUP($B15,Adatok!$A$5:$BF$81,3,FALSE)</f>
        <v>Formázott, hőkezelt csirkemell sonka, nem ehető műbélben</v>
      </c>
      <c r="E15" s="50" t="str">
        <f>+VLOOKUP($B15,Adatok!$A$5:$BF$81,40,FALSE)</f>
        <v>5995663968178</v>
      </c>
      <c r="F15" s="26" t="str">
        <f>+VLOOKUP($B15,Adatok!$A$5:$BF$81,8,FALSE)</f>
        <v>Nem</v>
      </c>
      <c r="G15" s="26" t="str">
        <f>+VLOOKUP($B15,Adatok!$A$5:$BF$81,9,FALSE)</f>
        <v>Nem</v>
      </c>
      <c r="H15" s="26" t="str">
        <f>+VLOOKUP($B15,Adatok!$A$5:$BF$81,10,FALSE)</f>
        <v>Nem</v>
      </c>
      <c r="I15" s="26" t="str">
        <f>+VLOOKUP($B15,Adatok!$A$5:$BF$81,11,FALSE)</f>
        <v>Nem</v>
      </c>
      <c r="J15" s="26" t="str">
        <f>+VLOOKUP($B15,Adatok!$A$5:$BF$81,12,FALSE)</f>
        <v>Nem</v>
      </c>
      <c r="K15" s="26" t="str">
        <f>+VLOOKUP($B15,Adatok!$A$5:$BF$81,13,FALSE)</f>
        <v>Nem</v>
      </c>
      <c r="L15" s="26" t="str">
        <f>+VLOOKUP($B15,Adatok!$A$5:$BF$81,14,FALSE)</f>
        <v>Igen</v>
      </c>
      <c r="M15" s="26" t="str">
        <f>+VLOOKUP($B15,Adatok!$A$5:$BF$81,15,FALSE)</f>
        <v>Nem</v>
      </c>
      <c r="N15" s="26" t="str">
        <f>+VLOOKUP($B15,Adatok!$A$5:$BF$81,16,FALSE)</f>
        <v>Nem</v>
      </c>
      <c r="O15" s="26" t="str">
        <f>+VLOOKUP($B15,Adatok!$A$5:$BF$81,17,FALSE)</f>
        <v>Nem</v>
      </c>
      <c r="P15" s="26" t="str">
        <f>+VLOOKUP($B15,Adatok!$A$5:$BF$81,18,FALSE)</f>
        <v>Nem</v>
      </c>
      <c r="Q15" s="26" t="str">
        <f>+VLOOKUP($B15,Adatok!$A$5:$BF$81,19,FALSE)</f>
        <v>Nem</v>
      </c>
      <c r="R15" s="26" t="str">
        <f>+VLOOKUP($B15,Adatok!$A$5:$BF$81,20,FALSE)</f>
        <v>Nem</v>
      </c>
      <c r="S15" s="26" t="str">
        <f>+VLOOKUP($B15,Adatok!$A$5:$BF$81,21,FALSE)</f>
        <v>Nem</v>
      </c>
      <c r="T15" s="26" t="str">
        <f>+VLOOKUP($B15,Adatok!$A$5:$BF$81,25,FALSE)</f>
        <v>Nem</v>
      </c>
      <c r="U15" s="26" t="str">
        <f>+VLOOKUP($B15,Adatok!$A$5:$BF$81,26,FALSE)</f>
        <v>Nem</v>
      </c>
      <c r="V15" s="26" t="str">
        <f>+VLOOKUP($B15,Adatok!$A$5:$BF$81,27,FALSE)</f>
        <v>Nem</v>
      </c>
      <c r="W15" s="26" t="str">
        <f>+VLOOKUP($B15,Adatok!$A$5:$BF$81,28,FALSE)</f>
        <v>Nem</v>
      </c>
      <c r="X15" s="26" t="str">
        <f>+VLOOKUP($B15,Adatok!$A$5:$BF$81,29,FALSE)</f>
        <v>Nem</v>
      </c>
      <c r="Y15" s="26" t="str">
        <f>+VLOOKUP($B15,Adatok!$A$5:$BF$81,30,FALSE)</f>
        <v>Nem</v>
      </c>
      <c r="Z15" s="26" t="str">
        <f>+VLOOKUP($B15,Adatok!$A$5:$BF$81,31,FALSE)</f>
        <v>Nem</v>
      </c>
      <c r="AA15" s="26" t="str">
        <f>+VLOOKUP($B15,Adatok!$A$5:$BF$81,32,FALSE)</f>
        <v>Nem</v>
      </c>
    </row>
    <row r="16" spans="1:27" s="25" customFormat="1" ht="27.6" x14ac:dyDescent="0.25">
      <c r="A16" s="12" t="str">
        <f>+IF(PA!F14&gt;0,PA!F14,"")</f>
        <v/>
      </c>
      <c r="B16" s="14" t="str">
        <f>+IF(PA!G14&gt;0,PA!G14,"")</f>
        <v>RJA0017</v>
      </c>
      <c r="C16" s="14" t="str">
        <f>+VLOOKUP($B16,Adatok!$A$5:$BF$81,2,FALSE)</f>
        <v>Pulyka combhús aszpikban 2000g</v>
      </c>
      <c r="D16" s="20" t="str">
        <f>+VLOOKUP($B16,Adatok!$A$5:$BF$81,3,FALSE)</f>
        <v>Pácolt, főtt pulyka combhús marhazselatinnal készült aszpikban, nem ehető műbélben</v>
      </c>
      <c r="E16" s="50" t="str">
        <f>+VLOOKUP($B16,Adatok!$A$5:$BF$81,40,FALSE)</f>
        <v>5995663940686</v>
      </c>
      <c r="F16" s="26" t="str">
        <f>+VLOOKUP($B16,Adatok!$A$5:$BF$81,8,FALSE)</f>
        <v>Nem</v>
      </c>
      <c r="G16" s="26" t="str">
        <f>+VLOOKUP($B16,Adatok!$A$5:$BF$81,9,FALSE)</f>
        <v>Nem</v>
      </c>
      <c r="H16" s="26" t="str">
        <f>+VLOOKUP($B16,Adatok!$A$5:$BF$81,10,FALSE)</f>
        <v>Nem</v>
      </c>
      <c r="I16" s="26" t="str">
        <f>+VLOOKUP($B16,Adatok!$A$5:$BF$81,11,FALSE)</f>
        <v>Nem</v>
      </c>
      <c r="J16" s="26" t="str">
        <f>+VLOOKUP($B16,Adatok!$A$5:$BF$81,12,FALSE)</f>
        <v>Nem</v>
      </c>
      <c r="K16" s="26" t="str">
        <f>+VLOOKUP($B16,Adatok!$A$5:$BF$81,13,FALSE)</f>
        <v>Nem</v>
      </c>
      <c r="L16" s="26" t="str">
        <f>+VLOOKUP($B16,Adatok!$A$5:$BF$81,14,FALSE)</f>
        <v>Nem</v>
      </c>
      <c r="M16" s="26" t="str">
        <f>+VLOOKUP($B16,Adatok!$A$5:$BF$81,15,FALSE)</f>
        <v>Nem</v>
      </c>
      <c r="N16" s="26" t="str">
        <f>+VLOOKUP($B16,Adatok!$A$5:$BF$81,16,FALSE)</f>
        <v>Nem</v>
      </c>
      <c r="O16" s="26" t="str">
        <f>+VLOOKUP($B16,Adatok!$A$5:$BF$81,17,FALSE)</f>
        <v>Nem</v>
      </c>
      <c r="P16" s="26" t="str">
        <f>+VLOOKUP($B16,Adatok!$A$5:$BF$81,18,FALSE)</f>
        <v>Nem</v>
      </c>
      <c r="Q16" s="26" t="str">
        <f>+VLOOKUP($B16,Adatok!$A$5:$BF$81,19,FALSE)</f>
        <v>Nem</v>
      </c>
      <c r="R16" s="26" t="str">
        <f>+VLOOKUP($B16,Adatok!$A$5:$BF$81,20,FALSE)</f>
        <v>Nem</v>
      </c>
      <c r="S16" s="26" t="str">
        <f>+VLOOKUP($B16,Adatok!$A$5:$BF$81,21,FALSE)</f>
        <v>Nem</v>
      </c>
      <c r="T16" s="26" t="str">
        <f>+VLOOKUP($B16,Adatok!$A$5:$BF$81,25,FALSE)</f>
        <v>Nem</v>
      </c>
      <c r="U16" s="26" t="str">
        <f>+VLOOKUP($B16,Adatok!$A$5:$BF$81,26,FALSE)</f>
        <v>Nem</v>
      </c>
      <c r="V16" s="26" t="str">
        <f>+VLOOKUP($B16,Adatok!$A$5:$BF$81,27,FALSE)</f>
        <v>Nem</v>
      </c>
      <c r="W16" s="26" t="str">
        <f>+VLOOKUP($B16,Adatok!$A$5:$BF$81,28,FALSE)</f>
        <v>Nem</v>
      </c>
      <c r="X16" s="26" t="str">
        <f>+VLOOKUP($B16,Adatok!$A$5:$BF$81,29,FALSE)</f>
        <v>Nem</v>
      </c>
      <c r="Y16" s="26" t="str">
        <f>+VLOOKUP($B16,Adatok!$A$5:$BF$81,30,FALSE)</f>
        <v>Nem</v>
      </c>
      <c r="Z16" s="26" t="str">
        <f>+VLOOKUP($B16,Adatok!$A$5:$BF$81,31,FALSE)</f>
        <v>Nem</v>
      </c>
      <c r="AA16" s="26" t="str">
        <f>+VLOOKUP($B16,Adatok!$A$5:$BF$81,32,FALSE)</f>
        <v>Nem</v>
      </c>
    </row>
    <row r="17" spans="1:27" s="25" customFormat="1" x14ac:dyDescent="0.25">
      <c r="A17" s="12"/>
      <c r="B17" s="68"/>
      <c r="C17" s="68"/>
      <c r="D17" s="69"/>
      <c r="E17" s="70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25" customFormat="1" x14ac:dyDescent="0.25">
      <c r="A18" s="12" t="str">
        <f>+IF(PA!F79&gt;0,PA!F79,"")</f>
        <v/>
      </c>
      <c r="B18" s="18" t="s">
        <v>627</v>
      </c>
      <c r="C18" s="65"/>
      <c r="D18" s="15"/>
    </row>
    <row r="19" spans="1:27" s="25" customFormat="1" x14ac:dyDescent="0.25">
      <c r="A19" s="12" t="str">
        <f>+IF(PA!F80&gt;0,PA!F80,"")</f>
        <v/>
      </c>
      <c r="B19" s="12"/>
      <c r="C19" s="71"/>
      <c r="D19" s="15"/>
    </row>
    <row r="20" spans="1:27" s="25" customFormat="1" x14ac:dyDescent="0.25">
      <c r="A20" s="12" t="str">
        <f>+IF(PA!F81&gt;0,PA!F81,"")</f>
        <v/>
      </c>
      <c r="B20" s="12"/>
      <c r="C20" s="71"/>
      <c r="D20" s="15"/>
    </row>
    <row r="21" spans="1:27" x14ac:dyDescent="0.25">
      <c r="A21" s="12" t="str">
        <f>+IF(PA!F82&gt;0,PA!F82,"")</f>
        <v/>
      </c>
      <c r="B21" s="9"/>
      <c r="C21" s="63"/>
    </row>
    <row r="22" spans="1:27" x14ac:dyDescent="0.25">
      <c r="A22" s="12" t="str">
        <f>+IF(PA!F83&gt;0,PA!F83,"")</f>
        <v/>
      </c>
      <c r="B22" s="9"/>
      <c r="C22" s="63"/>
    </row>
    <row r="23" spans="1:27" x14ac:dyDescent="0.25">
      <c r="A23" s="12" t="str">
        <f>+IF(PA!F84&gt;0,PA!F84,"")</f>
        <v/>
      </c>
      <c r="B23" s="9"/>
      <c r="C23" s="63"/>
    </row>
    <row r="24" spans="1:27" x14ac:dyDescent="0.25">
      <c r="A24" s="12" t="str">
        <f>+IF(PA!F85&gt;0,PA!F85,"")</f>
        <v/>
      </c>
      <c r="B24" s="9"/>
      <c r="C24" s="63"/>
    </row>
    <row r="25" spans="1:27" x14ac:dyDescent="0.25">
      <c r="A25" s="12" t="str">
        <f>+IF(PA!F86&gt;0,PA!F86,"")</f>
        <v/>
      </c>
      <c r="B25" s="9"/>
      <c r="C25" s="63"/>
    </row>
    <row r="26" spans="1:27" x14ac:dyDescent="0.25">
      <c r="A26" s="12" t="str">
        <f>+IF(PA!F87&gt;0,PA!F87,"")</f>
        <v/>
      </c>
      <c r="B26" s="9"/>
      <c r="C26" s="63"/>
    </row>
    <row r="27" spans="1:27" x14ac:dyDescent="0.25">
      <c r="A27" s="12" t="str">
        <f>+IF(PA!F88&gt;0,PA!F88,"")</f>
        <v/>
      </c>
      <c r="B27" s="9"/>
      <c r="C27" s="63"/>
    </row>
    <row r="28" spans="1:27" x14ac:dyDescent="0.25">
      <c r="A28" s="12" t="str">
        <f>+IF(PA!F89&gt;0,PA!F89,"")</f>
        <v/>
      </c>
      <c r="B28" s="9"/>
      <c r="C28" s="63"/>
    </row>
    <row r="29" spans="1:27" x14ac:dyDescent="0.25">
      <c r="A29" s="12" t="str">
        <f>+IF(PA!F90&gt;0,PA!F90,"")</f>
        <v/>
      </c>
      <c r="B29" s="9"/>
      <c r="C29" s="63"/>
    </row>
    <row r="30" spans="1:27" x14ac:dyDescent="0.25">
      <c r="A30" s="12" t="str">
        <f>+IF(PA!F91&gt;0,PA!F91,"")</f>
        <v/>
      </c>
      <c r="B30" s="9"/>
      <c r="C30" s="63"/>
    </row>
    <row r="31" spans="1:27" x14ac:dyDescent="0.25">
      <c r="A31" s="12" t="str">
        <f>+IF(PA!F92&gt;0,PA!F92,"")</f>
        <v/>
      </c>
      <c r="B31" s="9"/>
      <c r="C31" s="63"/>
    </row>
    <row r="32" spans="1:27" x14ac:dyDescent="0.25">
      <c r="A32" s="12" t="str">
        <f>+IF(PA!F93&gt;0,PA!F93,"")</f>
        <v/>
      </c>
      <c r="B32" s="9"/>
      <c r="C32" s="63"/>
    </row>
    <row r="33" spans="1:3" x14ac:dyDescent="0.25">
      <c r="A33" s="12" t="str">
        <f>+IF(PA!F94&gt;0,PA!F94,"")</f>
        <v/>
      </c>
      <c r="B33" s="9"/>
      <c r="C33" s="63"/>
    </row>
    <row r="34" spans="1:3" x14ac:dyDescent="0.25">
      <c r="A34" s="12" t="str">
        <f>+IF(PA!F95&gt;0,PA!F95,"")</f>
        <v/>
      </c>
      <c r="B34" s="9"/>
      <c r="C34" s="63"/>
    </row>
    <row r="35" spans="1:3" x14ac:dyDescent="0.25">
      <c r="A35" s="12"/>
    </row>
    <row r="36" spans="1:3" x14ac:dyDescent="0.25">
      <c r="A36" s="12"/>
    </row>
    <row r="37" spans="1:3" x14ac:dyDescent="0.25">
      <c r="A37" s="12"/>
    </row>
    <row r="38" spans="1:3" x14ac:dyDescent="0.25">
      <c r="A38" s="12"/>
    </row>
    <row r="39" spans="1:3" x14ac:dyDescent="0.25">
      <c r="A39" s="12"/>
    </row>
    <row r="40" spans="1:3" x14ac:dyDescent="0.25">
      <c r="A40" s="12"/>
    </row>
    <row r="41" spans="1:3" x14ac:dyDescent="0.25">
      <c r="A41" s="12"/>
    </row>
    <row r="42" spans="1:3" x14ac:dyDescent="0.25">
      <c r="A42" s="12"/>
    </row>
    <row r="43" spans="1:3" x14ac:dyDescent="0.25">
      <c r="A43" s="12"/>
    </row>
    <row r="44" spans="1:3" x14ac:dyDescent="0.25">
      <c r="A44" s="12"/>
    </row>
  </sheetData>
  <sheetProtection password="D9B3" sheet="1" objects="1" scenarios="1" formatColumns="0" formatRows="0" autoFilter="0"/>
  <conditionalFormatting sqref="F7:AA17">
    <cfRule type="cellIs" dxfId="579" priority="1" operator="equal">
      <formula>"Tartalmazhat"</formula>
    </cfRule>
    <cfRule type="cellIs" dxfId="578" priority="2" operator="equal">
      <formula>"Igen"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5" min="5" max="2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H87"/>
  <sheetViews>
    <sheetView showGridLines="0" showRowColHeaders="0" tabSelected="1" zoomScaleNormal="100" workbookViewId="0">
      <pane xSplit="3" ySplit="6" topLeftCell="D35" activePane="bottomRight" state="frozen"/>
      <selection pane="topRight" activeCell="D1" sqref="D1"/>
      <selection pane="bottomLeft" activeCell="A7" sqref="A7"/>
      <selection pane="bottomRight"/>
    </sheetView>
  </sheetViews>
  <sheetFormatPr defaultRowHeight="13.8" x14ac:dyDescent="0.25"/>
  <cols>
    <col min="1" max="1" width="21.33203125" style="9" customWidth="1"/>
    <col min="2" max="2" width="10.44140625" style="11" bestFit="1" customWidth="1"/>
    <col min="3" max="3" width="60.6640625" style="64" customWidth="1"/>
    <col min="4" max="4" width="47.5546875" style="10" customWidth="1"/>
    <col min="5" max="5" width="6.6640625" bestFit="1" customWidth="1"/>
    <col min="6" max="6" width="6.44140625" bestFit="1" customWidth="1"/>
    <col min="7" max="7" width="6.33203125" bestFit="1" customWidth="1"/>
    <col min="8" max="8" width="6.5546875" bestFit="1" customWidth="1"/>
  </cols>
  <sheetData>
    <row r="1" spans="1:8" s="43" customFormat="1" ht="21.9" customHeight="1" x14ac:dyDescent="0.25">
      <c r="A1" s="66" t="s">
        <v>88</v>
      </c>
      <c r="B1" s="40"/>
      <c r="C1" s="45"/>
      <c r="D1" s="41"/>
    </row>
    <row r="2" spans="1:8" s="43" customFormat="1" ht="21.9" customHeight="1" x14ac:dyDescent="0.25">
      <c r="A2" s="42"/>
      <c r="B2" s="40"/>
      <c r="C2" s="45"/>
      <c r="D2" s="41"/>
    </row>
    <row r="3" spans="1:8" s="43" customFormat="1" ht="21.9" customHeight="1" x14ac:dyDescent="0.25">
      <c r="A3" s="42"/>
      <c r="B3" s="40"/>
      <c r="C3" s="45"/>
      <c r="D3" s="41"/>
    </row>
    <row r="4" spans="1:8" s="43" customFormat="1" x14ac:dyDescent="0.25">
      <c r="A4" s="42"/>
      <c r="B4" s="40"/>
      <c r="C4" s="45"/>
      <c r="D4" s="41"/>
    </row>
    <row r="5" spans="1:8" s="43" customFormat="1" x14ac:dyDescent="0.25">
      <c r="A5" s="42"/>
      <c r="B5" s="40"/>
      <c r="C5" s="45"/>
      <c r="D5" s="41"/>
    </row>
    <row r="6" spans="1:8" s="25" customFormat="1" ht="41.4" x14ac:dyDescent="0.25">
      <c r="A6" s="12"/>
      <c r="B6" s="13" t="str">
        <f>+Adatok!A2</f>
        <v>SÁGA-kód    (Szállítói cikkszám)</v>
      </c>
      <c r="C6" s="14" t="str">
        <f>+Adatok!B2</f>
        <v>Marketing megnevezés</v>
      </c>
      <c r="D6" s="13" t="str">
        <f>+Adatok!C2</f>
        <v>Termék megnevezés</v>
      </c>
      <c r="E6" s="14" t="str">
        <f>+Adatok!AG2</f>
        <v>Pulyka</v>
      </c>
      <c r="F6" s="14" t="str">
        <f>+Adatok!AH2</f>
        <v>Csirke</v>
      </c>
      <c r="G6" s="14" t="str">
        <f>+Adatok!AI2</f>
        <v>Sertés</v>
      </c>
      <c r="H6" s="14" t="str">
        <f>+Adatok!AJ2</f>
        <v>Marha</v>
      </c>
    </row>
    <row r="7" spans="1:8" s="46" customFormat="1" ht="27.6" x14ac:dyDescent="0.25">
      <c r="A7" s="12" t="str">
        <f>+IF(PA!A5&gt;0,PA!A5,"")</f>
        <v>Falni Jó!</v>
      </c>
      <c r="B7" s="16" t="str">
        <f>+IF(PA!B5&gt;0,PA!B5,"")</f>
        <v>OAP0016</v>
      </c>
      <c r="C7" s="17" t="str">
        <f>+VLOOKUP($B7,Adatok!$A$3:$BF$81,2,FALSE)</f>
        <v>FalniJó! - Hot Dog füst ízesítésű 140g</v>
      </c>
      <c r="D7" s="13" t="str">
        <f>+VLOOKUP($B7,Adatok!$A$3:$BF$81,3,FALSE)</f>
        <v>Főtt, füst ízesítésű, csontokról mechanikusan lefejtett baromfihúsból készült termék</v>
      </c>
      <c r="E7" s="26" t="str">
        <f>+VLOOKUP($B7,Adatok!$A$3:$BF$81,33,FALSE)</f>
        <v>Igen</v>
      </c>
      <c r="F7" s="26" t="str">
        <f>+VLOOKUP($B7,Adatok!$A$3:$BF$81,34,FALSE)</f>
        <v>Igen</v>
      </c>
      <c r="G7" s="26" t="str">
        <f>+VLOOKUP($B7,Adatok!$A$3:$BF$81,35,FALSE)</f>
        <v>Nem</v>
      </c>
      <c r="H7" s="26" t="str">
        <f>+VLOOKUP($B7,Adatok!$A$3:$BF$81,36,FALSE)</f>
        <v>Igen</v>
      </c>
    </row>
    <row r="8" spans="1:8" s="46" customFormat="1" ht="27.6" x14ac:dyDescent="0.25">
      <c r="A8" s="12" t="str">
        <f>+IF(PA!A6&gt;0,PA!A6,"")</f>
        <v/>
      </c>
      <c r="B8" s="16" t="str">
        <f>+IF(PA!B6&gt;0,PA!B6,"")</f>
        <v>OAP0017</v>
      </c>
      <c r="C8" s="17" t="str">
        <f>+VLOOKUP($B8,Adatok!$A$3:$BF$81,2,FALSE)</f>
        <v>FalniJó! - Hot Dog füst ízesítésű 350g</v>
      </c>
      <c r="D8" s="13" t="str">
        <f>+VLOOKUP($B8,Adatok!$A$3:$BF$81,3,FALSE)</f>
        <v>Főtt, füst ízesítésű, csontokról mechanikusan lefejtett baromfihúsból készült termék</v>
      </c>
      <c r="E8" s="26" t="str">
        <f>+VLOOKUP($B8,Adatok!$A$3:$BF$81,33,FALSE)</f>
        <v>Igen</v>
      </c>
      <c r="F8" s="26" t="str">
        <f>+VLOOKUP($B8,Adatok!$A$3:$BF$81,34,FALSE)</f>
        <v>Igen</v>
      </c>
      <c r="G8" s="26" t="str">
        <f>+VLOOKUP($B8,Adatok!$A$3:$BF$81,35,FALSE)</f>
        <v>Nem</v>
      </c>
      <c r="H8" s="26" t="str">
        <f>+VLOOKUP($B8,Adatok!$A$3:$BF$81,36,FALSE)</f>
        <v>Igen</v>
      </c>
    </row>
    <row r="9" spans="1:8" s="46" customFormat="1" ht="27.6" x14ac:dyDescent="0.25">
      <c r="A9" s="12" t="str">
        <f>+IF(PA!A7&gt;0,PA!A7,"")</f>
        <v/>
      </c>
      <c r="B9" s="16" t="str">
        <f>+IF(PA!B7&gt;0,PA!B7,"")</f>
        <v>OAP0018</v>
      </c>
      <c r="C9" s="17" t="str">
        <f>+VLOOKUP($B9,Adatok!$A$3:$BF$81,2,FALSE)</f>
        <v>FalniJó! - Hot Dog füst ízesítésű 280g</v>
      </c>
      <c r="D9" s="13" t="str">
        <f>+VLOOKUP($B9,Adatok!$A$3:$BF$81,3,FALSE)</f>
        <v>Főtt, füst ízesítésű, csontokról mechanikusan lefejtett baromfihúsból készült termék</v>
      </c>
      <c r="E9" s="26" t="str">
        <f>+VLOOKUP($B9,Adatok!$A$3:$BF$81,33,FALSE)</f>
        <v>Igen</v>
      </c>
      <c r="F9" s="26" t="str">
        <f>+VLOOKUP($B9,Adatok!$A$3:$BF$81,34,FALSE)</f>
        <v>Igen</v>
      </c>
      <c r="G9" s="26" t="str">
        <f>+VLOOKUP($B9,Adatok!$A$3:$BF$81,35,FALSE)</f>
        <v>Nem</v>
      </c>
      <c r="H9" s="26" t="str">
        <f>+VLOOKUP($B9,Adatok!$A$3:$BF$81,36,FALSE)</f>
        <v>Igen</v>
      </c>
    </row>
    <row r="10" spans="1:8" s="46" customFormat="1" ht="27.6" x14ac:dyDescent="0.25">
      <c r="A10" s="12" t="str">
        <f>+IF(PA!A8&gt;0,PA!A8,"")</f>
        <v/>
      </c>
      <c r="B10" s="16" t="str">
        <f>+IF(PA!B8&gt;0,PA!B8,"")</f>
        <v>OAP0019</v>
      </c>
      <c r="C10" s="17" t="str">
        <f>+VLOOKUP($B10,Adatok!$A$3:$BF$81,2,FALSE)</f>
        <v>FalniJó! - Hot Dog füst ízesítésű 700g</v>
      </c>
      <c r="D10" s="13" t="str">
        <f>+VLOOKUP($B10,Adatok!$A$3:$BF$81,3,FALSE)</f>
        <v>Főtt, füst ízesítésű, csontokról mechanikusan lefejtett baromfihúsból készült termék</v>
      </c>
      <c r="E10" s="26" t="str">
        <f>+VLOOKUP($B10,Adatok!$A$3:$BF$81,33,FALSE)</f>
        <v>Igen</v>
      </c>
      <c r="F10" s="26" t="str">
        <f>+VLOOKUP($B10,Adatok!$A$3:$BF$81,34,FALSE)</f>
        <v>Igen</v>
      </c>
      <c r="G10" s="26" t="str">
        <f>+VLOOKUP($B10,Adatok!$A$3:$BF$81,35,FALSE)</f>
        <v>Nem</v>
      </c>
      <c r="H10" s="26" t="str">
        <f>+VLOOKUP($B10,Adatok!$A$3:$BF$81,36,FALSE)</f>
        <v>Igen</v>
      </c>
    </row>
    <row r="11" spans="1:8" s="46" customFormat="1" ht="27.6" x14ac:dyDescent="0.25">
      <c r="A11" s="12" t="str">
        <f>+IF(PA!A9&gt;0,PA!A9,"")</f>
        <v/>
      </c>
      <c r="B11" s="16" t="str">
        <f>+IF(PA!B9&gt;0,PA!B9,"")</f>
        <v>OAP0106</v>
      </c>
      <c r="C11" s="17" t="str">
        <f>+VLOOKUP($B11,Adatok!$A$3:$BF$81,2,FALSE)</f>
        <v>FalniJó! - Hot Dog sajtos 140g</v>
      </c>
      <c r="D11" s="13" t="str">
        <f>+VLOOKUP($B11,Adatok!$A$3:$BF$81,3,FALSE)</f>
        <v>Főtt, füst ízesítésű, csontokról mechanikusan lefejtett baromfihúsból készült termék sajttal</v>
      </c>
      <c r="E11" s="26" t="str">
        <f>+VLOOKUP($B11,Adatok!$A$3:$BF$81,33,FALSE)</f>
        <v>Igen</v>
      </c>
      <c r="F11" s="26" t="str">
        <f>+VLOOKUP($B11,Adatok!$A$3:$BF$81,34,FALSE)</f>
        <v>Igen</v>
      </c>
      <c r="G11" s="26" t="str">
        <f>+VLOOKUP($B11,Adatok!$A$3:$BF$81,35,FALSE)</f>
        <v>Nem</v>
      </c>
      <c r="H11" s="26" t="str">
        <f>+VLOOKUP($B11,Adatok!$A$3:$BF$81,36,FALSE)</f>
        <v>Igen</v>
      </c>
    </row>
    <row r="12" spans="1:8" s="46" customFormat="1" ht="27.6" x14ac:dyDescent="0.25">
      <c r="A12" s="12" t="str">
        <f>+IF(PA!A10&gt;0,PA!A10,"")</f>
        <v/>
      </c>
      <c r="B12" s="16" t="str">
        <f>+IF(PA!B10&gt;0,PA!B10,"")</f>
        <v>OAP0107</v>
      </c>
      <c r="C12" s="17" t="str">
        <f>+VLOOKUP($B12,Adatok!$A$3:$BF$81,2,FALSE)</f>
        <v>FalniJó! - Hot Dog sajtos 280g</v>
      </c>
      <c r="D12" s="13" t="str">
        <f>+VLOOKUP($B12,Adatok!$A$3:$BF$81,3,FALSE)</f>
        <v>Főtt, füst ízesítésű, csontokról mechanikusan lefejtett baromfihúsból készült termék sajttal</v>
      </c>
      <c r="E12" s="26" t="str">
        <f>+VLOOKUP($B12,Adatok!$A$3:$BF$81,33,FALSE)</f>
        <v>Igen</v>
      </c>
      <c r="F12" s="26" t="str">
        <f>+VLOOKUP($B12,Adatok!$A$3:$BF$81,34,FALSE)</f>
        <v>Igen</v>
      </c>
      <c r="G12" s="26" t="str">
        <f>+VLOOKUP($B12,Adatok!$A$3:$BF$81,35,FALSE)</f>
        <v>Nem</v>
      </c>
      <c r="H12" s="26" t="str">
        <f>+VLOOKUP($B12,Adatok!$A$3:$BF$81,36,FALSE)</f>
        <v>Igen</v>
      </c>
    </row>
    <row r="13" spans="1:8" s="46" customFormat="1" ht="41.4" x14ac:dyDescent="0.25">
      <c r="A13" s="12" t="str">
        <f>+IF(PA!A11&gt;0,PA!A11,"")</f>
        <v/>
      </c>
      <c r="B13" s="16" t="str">
        <f>+IF(PA!B11&gt;0,PA!B11,"")</f>
        <v>OAP0202</v>
      </c>
      <c r="C13" s="17" t="str">
        <f>+VLOOKUP($B13,Adatok!$A$3:$BF$81,2,FALSE)</f>
        <v>FalniJó! - Hot Dog csípős 140g</v>
      </c>
      <c r="D13" s="13" t="str">
        <f>+VLOOKUP($B13,Adatok!$A$3:$BF$81,3,FALSE)</f>
        <v>Főtt, füst ízesítésű és csípős, csontokról mechanikusan lefejtett baromfihúsból készült termék Jalapeno paprikával és kaliforniai paprikával</v>
      </c>
      <c r="E13" s="26" t="str">
        <f>+VLOOKUP($B13,Adatok!$A$3:$BF$81,33,FALSE)</f>
        <v>Igen</v>
      </c>
      <c r="F13" s="26" t="str">
        <f>+VLOOKUP($B13,Adatok!$A$3:$BF$81,34,FALSE)</f>
        <v>Igen</v>
      </c>
      <c r="G13" s="26" t="str">
        <f>+VLOOKUP($B13,Adatok!$A$3:$BF$81,35,FALSE)</f>
        <v>Nem</v>
      </c>
      <c r="H13" s="26" t="str">
        <f>+VLOOKUP($B13,Adatok!$A$3:$BF$81,36,FALSE)</f>
        <v>Igen</v>
      </c>
    </row>
    <row r="14" spans="1:8" s="46" customFormat="1" ht="27.6" x14ac:dyDescent="0.25">
      <c r="A14" s="12" t="str">
        <f>+IF(PA!A12&gt;0,PA!A12,"")</f>
        <v/>
      </c>
      <c r="B14" s="16" t="str">
        <f>+IF(PA!B12&gt;0,PA!B12,"")</f>
        <v>RAW0009</v>
      </c>
      <c r="C14" s="17" t="str">
        <f>+VLOOKUP($B14,Adatok!$A$3:$BF$81,2,FALSE)</f>
        <v>Falni Jó! Csemege 300g</v>
      </c>
      <c r="D14" s="13" t="str">
        <f>+VLOOKUP($B14,Adatok!$A$3:$BF$81,3,FALSE)</f>
        <v>Főtt, csontokról mechanikusan lefejtett baromfihúsból készült termék, nem ehető műbélben</v>
      </c>
      <c r="E14" s="26" t="str">
        <f>+VLOOKUP($B14,Adatok!$A$3:$BF$81,33,FALSE)</f>
        <v>Igen</v>
      </c>
      <c r="F14" s="26" t="str">
        <f>+VLOOKUP($B14,Adatok!$A$3:$BF$81,34,FALSE)</f>
        <v>Igen</v>
      </c>
      <c r="G14" s="26" t="str">
        <f>+VLOOKUP($B14,Adatok!$A$3:$BF$81,35,FALSE)</f>
        <v>Nem</v>
      </c>
      <c r="H14" s="26" t="str">
        <f>+VLOOKUP($B14,Adatok!$A$3:$BF$81,36,FALSE)</f>
        <v>Nem</v>
      </c>
    </row>
    <row r="15" spans="1:8" s="46" customFormat="1" ht="27.6" x14ac:dyDescent="0.25">
      <c r="A15" s="12" t="str">
        <f>+IF(PA!A13&gt;0,PA!A13,"")</f>
        <v/>
      </c>
      <c r="B15" s="19" t="str">
        <f>+IF(PA!B13&gt;0,PA!B13,"")</f>
        <v>RBA0009</v>
      </c>
      <c r="C15" s="17" t="str">
        <f>+VLOOKUP($B15,Adatok!$A$3:$BF$81,2,FALSE)</f>
        <v>Falni Jó! Csemege 2000g</v>
      </c>
      <c r="D15" s="13" t="str">
        <f>+VLOOKUP($B15,Adatok!$A$3:$BF$81,3,FALSE)</f>
        <v>Főtt, csontokról mechanikusan lefejtett baromfihúsból készült termék, nem ehető műbélben</v>
      </c>
      <c r="E15" s="26" t="str">
        <f>+VLOOKUP($B15,Adatok!$A$3:$BF$81,33,FALSE)</f>
        <v>Igen</v>
      </c>
      <c r="F15" s="26" t="str">
        <f>+VLOOKUP($B15,Adatok!$A$3:$BF$81,34,FALSE)</f>
        <v>Igen</v>
      </c>
      <c r="G15" s="26" t="str">
        <f>+VLOOKUP($B15,Adatok!$A$3:$BF$81,35,FALSE)</f>
        <v>Nem</v>
      </c>
      <c r="H15" s="26" t="str">
        <f>+VLOOKUP($B15,Adatok!$A$3:$BF$81,36,FALSE)</f>
        <v>Nem</v>
      </c>
    </row>
    <row r="16" spans="1:8" s="46" customFormat="1" ht="27.6" x14ac:dyDescent="0.25">
      <c r="A16" s="12" t="str">
        <f>+IF(PA!A14&gt;0,PA!A14,"")</f>
        <v/>
      </c>
      <c r="B16" s="19" t="str">
        <f>+IF(PA!B14&gt;0,PA!B14,"")</f>
        <v>RFC0101</v>
      </c>
      <c r="C16" s="17" t="str">
        <f>+VLOOKUP($B16,Adatok!$A$3:$BF$81,2,FALSE)</f>
        <v>Falni Jó! Csirkemell sonka 2000g</v>
      </c>
      <c r="D16" s="13" t="str">
        <f>+VLOOKUP($B16,Adatok!$A$3:$BF$81,3,FALSE)</f>
        <v>Formázott, hőkezelt, csirkemell sonka, nem ehető műbélben</v>
      </c>
      <c r="E16" s="26" t="str">
        <f>+VLOOKUP($B16,Adatok!$A$3:$BF$81,33,FALSE)</f>
        <v>Nem</v>
      </c>
      <c r="F16" s="26" t="str">
        <f>+VLOOKUP($B16,Adatok!$A$3:$BF$81,34,FALSE)</f>
        <v>Igen</v>
      </c>
      <c r="G16" s="26" t="str">
        <f>+VLOOKUP($B16,Adatok!$A$3:$BF$81,35,FALSE)</f>
        <v>Nem</v>
      </c>
      <c r="H16" s="26" t="str">
        <f>+VLOOKUP($B16,Adatok!$A$3:$BF$81,36,FALSE)</f>
        <v>Nem</v>
      </c>
    </row>
    <row r="17" spans="1:8" s="46" customFormat="1" ht="27.6" x14ac:dyDescent="0.25">
      <c r="A17" s="12" t="str">
        <f>+IF(PA!A15&gt;0,PA!A15,"")</f>
        <v/>
      </c>
      <c r="B17" s="19" t="str">
        <f>+IF(PA!B15&gt;0,PA!B15,"")</f>
        <v>SAW0008</v>
      </c>
      <c r="C17" s="17" t="str">
        <f>+VLOOKUP($B17,Adatok!$A$3:$BF$81,2,FALSE)</f>
        <v>Falni Jó! Csemege 100g</v>
      </c>
      <c r="D17" s="13" t="str">
        <f>+VLOOKUP($B17,Adatok!$A$3:$BF$81,3,FALSE)</f>
        <v>Főtt, csontokról mechanikusan lefejtett baromfihúsból készült termék, szeletelt, védőgázas csomagolásban</v>
      </c>
      <c r="E17" s="26" t="str">
        <f>+VLOOKUP($B17,Adatok!$A$3:$BF$81,33,FALSE)</f>
        <v>Igen</v>
      </c>
      <c r="F17" s="26" t="str">
        <f>+VLOOKUP($B17,Adatok!$A$3:$BF$81,34,FALSE)</f>
        <v>Igen</v>
      </c>
      <c r="G17" s="26" t="str">
        <f>+VLOOKUP($B17,Adatok!$A$3:$BF$81,35,FALSE)</f>
        <v>Nem</v>
      </c>
      <c r="H17" s="26" t="str">
        <f>+VLOOKUP($B17,Adatok!$A$3:$BF$81,36,FALSE)</f>
        <v>Nem</v>
      </c>
    </row>
    <row r="18" spans="1:8" s="46" customFormat="1" ht="41.4" x14ac:dyDescent="0.25">
      <c r="A18" s="12" t="str">
        <f>+IF(PA!A16&gt;0,PA!A16,"")</f>
        <v/>
      </c>
      <c r="B18" s="19" t="str">
        <f>+IF(PA!B16&gt;0,PA!B16,"")</f>
        <v>SCG0005</v>
      </c>
      <c r="C18" s="17" t="str">
        <f>+VLOOKUP($B18,Adatok!$A$3:$BF$81,2,FALSE)</f>
        <v>Falni Jó! Magyaros csemege 100g</v>
      </c>
      <c r="D18" s="13" t="str">
        <f>+VLOOKUP($B18,Adatok!$A$3:$BF$81,3,FALSE)</f>
        <v>Főtt, magyaros ízesítésű, csontokról mechanikusan lefejtett pulykahúsból készült termék, szeletelt, védőgázas csomagolásban</v>
      </c>
      <c r="E18" s="26" t="str">
        <f>+VLOOKUP($B18,Adatok!$A$3:$BF$81,33,FALSE)</f>
        <v>Igen</v>
      </c>
      <c r="F18" s="26" t="str">
        <f>+VLOOKUP($B18,Adatok!$A$3:$BF$81,34,FALSE)</f>
        <v>Igen</v>
      </c>
      <c r="G18" s="26" t="str">
        <f>+VLOOKUP($B18,Adatok!$A$3:$BF$81,35,FALSE)</f>
        <v>Nem</v>
      </c>
      <c r="H18" s="26" t="str">
        <f>+VLOOKUP($B18,Adatok!$A$3:$BF$81,36,FALSE)</f>
        <v>Nem</v>
      </c>
    </row>
    <row r="19" spans="1:8" s="46" customFormat="1" ht="41.4" x14ac:dyDescent="0.25">
      <c r="A19" s="12" t="str">
        <f>+IF(PA!A17&gt;0,PA!A17,"")</f>
        <v/>
      </c>
      <c r="B19" s="19" t="str">
        <f>+IF(PA!B17&gt;0,PA!B17,"")</f>
        <v>SFC0005</v>
      </c>
      <c r="C19" s="17" t="str">
        <f>+VLOOKUP($B19,Adatok!$A$3:$BF$81,2,FALSE)</f>
        <v>Falni Jó! Pillesonka 400g</v>
      </c>
      <c r="D19" s="13" t="str">
        <f>+VLOOKUP($B19,Adatok!$A$3:$BF$81,3,FALSE)</f>
        <v>Füst ízesítésű, formázott, hőkezelt, pulyka combsonka hozzáadott tejfehérjével, szeletelt, védőgázas csomagolásban</v>
      </c>
      <c r="E19" s="26" t="str">
        <f>+VLOOKUP($B19,Adatok!$A$3:$BF$81,33,FALSE)</f>
        <v>Igen</v>
      </c>
      <c r="F19" s="26" t="str">
        <f>+VLOOKUP($B19,Adatok!$A$3:$BF$81,34,FALSE)</f>
        <v>Nem</v>
      </c>
      <c r="G19" s="26" t="str">
        <f>+VLOOKUP($B19,Adatok!$A$3:$BF$81,35,FALSE)</f>
        <v>Nem</v>
      </c>
      <c r="H19" s="26" t="str">
        <f>+VLOOKUP($B19,Adatok!$A$3:$BF$81,36,FALSE)</f>
        <v>Igen</v>
      </c>
    </row>
    <row r="20" spans="1:8" s="46" customFormat="1" ht="27.6" x14ac:dyDescent="0.25">
      <c r="A20" s="12" t="str">
        <f>+IF(PA!A18&gt;0,PA!A18,"")</f>
        <v/>
      </c>
      <c r="B20" s="16" t="str">
        <f>+IF(PA!B18&gt;0,PA!B18,"")</f>
        <v>VAL0001</v>
      </c>
      <c r="C20" s="17" t="str">
        <f>+VLOOKUP($B20,Adatok!$A$3:$BF$81,2,FALSE)</f>
        <v>FalniJó! - Baromfiérmék 900g</v>
      </c>
      <c r="D20" s="13" t="str">
        <f>+VLOOKUP($B20,Adatok!$A$3:$BF$81,3,FALSE)</f>
        <v>Formázott, készresütött, gyorsfagyasztott, csontokról mechanikusan lefejtett csirkehúsból készült termék</v>
      </c>
      <c r="E20" s="26" t="str">
        <f>+VLOOKUP($B20,Adatok!$A$3:$BF$81,33,FALSE)</f>
        <v>Nem</v>
      </c>
      <c r="F20" s="26" t="str">
        <f>+VLOOKUP($B20,Adatok!$A$3:$BF$81,34,FALSE)</f>
        <v>Igen</v>
      </c>
      <c r="G20" s="26" t="str">
        <f>+VLOOKUP($B20,Adatok!$A$3:$BF$81,35,FALSE)</f>
        <v>Nem</v>
      </c>
      <c r="H20" s="26" t="str">
        <f>+VLOOKUP($B20,Adatok!$A$3:$BF$81,36,FALSE)</f>
        <v>Nem</v>
      </c>
    </row>
    <row r="21" spans="1:8" s="46" customFormat="1" ht="41.4" x14ac:dyDescent="0.25">
      <c r="A21" s="12" t="str">
        <f>+IF(PA!A19&gt;0,PA!A19,"")</f>
        <v/>
      </c>
      <c r="B21" s="16" t="str">
        <f>+IF(PA!B19&gt;0,PA!B19,"")</f>
        <v>VDY0001</v>
      </c>
      <c r="C21" s="17" t="str">
        <f>+VLOOKUP($B21,Adatok!$A$3:$BF$81,2,FALSE)</f>
        <v>FalniJó! - Fasírtgolyó, csípős 380g</v>
      </c>
      <c r="D21" s="13" t="str">
        <f>+VLOOKUP($B21,Adatok!$A$3:$BF$81,3,FALSE)</f>
        <v>Panírozott, készresütött, gyorsfagyasztott, csípős, csontokról mechanikusan lefejtett csirkehúsból készült termék</v>
      </c>
      <c r="E21" s="26" t="str">
        <f>+VLOOKUP($B21,Adatok!$A$3:$BF$81,33,FALSE)</f>
        <v>Nem</v>
      </c>
      <c r="F21" s="26" t="str">
        <f>+VLOOKUP($B21,Adatok!$A$3:$BF$81,34,FALSE)</f>
        <v>Igen</v>
      </c>
      <c r="G21" s="26" t="str">
        <f>+VLOOKUP($B21,Adatok!$A$3:$BF$81,35,FALSE)</f>
        <v>Nem</v>
      </c>
      <c r="H21" s="26" t="str">
        <f>+VLOOKUP($B21,Adatok!$A$3:$BF$81,36,FALSE)</f>
        <v>Nem</v>
      </c>
    </row>
    <row r="22" spans="1:8" s="46" customFormat="1" ht="41.4" x14ac:dyDescent="0.25">
      <c r="A22" s="12" t="str">
        <f>+IF(PA!A20&gt;0,PA!A20,"")</f>
        <v/>
      </c>
      <c r="B22" s="16" t="str">
        <f>+IF(PA!B20&gt;0,PA!B20,"")</f>
        <v>VGX0001</v>
      </c>
      <c r="C22" s="17" t="str">
        <f>+VLOOKUP($B22,Adatok!$A$3:$BF$81,2,FALSE)</f>
        <v>FalniJó! - Fasírtgolyó, sajtos 375g</v>
      </c>
      <c r="D22" s="13" t="str">
        <f>+VLOOKUP($B22,Adatok!$A$3:$BF$81,3,FALSE)</f>
        <v>Panírozott, készresütött, gyorsfagyasztott, csontokról mechanikusan lefejtett csirkehúsból készült termék, sajttal töltve</v>
      </c>
      <c r="E22" s="26" t="str">
        <f>+VLOOKUP($B22,Adatok!$A$3:$BF$81,33,FALSE)</f>
        <v>Nem</v>
      </c>
      <c r="F22" s="26" t="str">
        <f>+VLOOKUP($B22,Adatok!$A$3:$BF$81,34,FALSE)</f>
        <v>Igen</v>
      </c>
      <c r="G22" s="26" t="str">
        <f>+VLOOKUP($B22,Adatok!$A$3:$BF$81,35,FALSE)</f>
        <v>Nem</v>
      </c>
      <c r="H22" s="26" t="str">
        <f>+VLOOKUP($B22,Adatok!$A$3:$BF$81,36,FALSE)</f>
        <v>Igen</v>
      </c>
    </row>
    <row r="23" spans="1:8" s="46" customFormat="1" ht="27.6" x14ac:dyDescent="0.25">
      <c r="A23" s="12" t="str">
        <f>+IF(PA!A21&gt;0,PA!A21,"")</f>
        <v/>
      </c>
      <c r="B23" s="16" t="str">
        <f>+IF(PA!B21&gt;0,PA!B21,"")</f>
        <v>VXA0001</v>
      </c>
      <c r="C23" s="17" t="str">
        <f>+VLOOKUP($B23,Adatok!$A$3:$BF$81,2,FALSE)</f>
        <v>FalniJó! - Fasírtgolyó 375g</v>
      </c>
      <c r="D23" s="13" t="str">
        <f>+VLOOKUP($B23,Adatok!$A$3:$BF$81,3,FALSE)</f>
        <v>Készresütött, gyorsfagyasztott, csontokról mechanikusan lefejtett csirkehúsból készült termék</v>
      </c>
      <c r="E23" s="26" t="str">
        <f>+VLOOKUP($B23,Adatok!$A$3:$BF$81,33,FALSE)</f>
        <v>Nem</v>
      </c>
      <c r="F23" s="26" t="str">
        <f>+VLOOKUP($B23,Adatok!$A$3:$BF$81,34,FALSE)</f>
        <v>Igen</v>
      </c>
      <c r="G23" s="26" t="str">
        <f>+VLOOKUP($B23,Adatok!$A$3:$BF$81,35,FALSE)</f>
        <v>Nem</v>
      </c>
      <c r="H23" s="26" t="str">
        <f>+VLOOKUP($B23,Adatok!$A$3:$BF$81,36,FALSE)</f>
        <v>Nem</v>
      </c>
    </row>
    <row r="24" spans="1:8" s="46" customFormat="1" ht="27.6" x14ac:dyDescent="0.25">
      <c r="A24" s="12" t="str">
        <f>+IF(PA!A22&gt;0,PA!A22,"")</f>
        <v/>
      </c>
      <c r="B24" s="16" t="str">
        <f>+IF(PA!B22&gt;0,PA!B22,"")</f>
        <v>VXA0004</v>
      </c>
      <c r="C24" s="17" t="str">
        <f>+VLOOKUP($B24,Adatok!$A$3:$BF$81,2,FALSE)</f>
        <v>FalniJó! - Fasírtgolyó 800g</v>
      </c>
      <c r="D24" s="13" t="str">
        <f>+VLOOKUP($B24,Adatok!$A$3:$BF$81,3,FALSE)</f>
        <v>Készresütött, gyorsfagyasztott, csontokról mechanikusan lefejtett csirkehúsból készült termék</v>
      </c>
      <c r="E24" s="26" t="str">
        <f>+VLOOKUP($B24,Adatok!$A$3:$BF$81,33,FALSE)</f>
        <v>Nem</v>
      </c>
      <c r="F24" s="26" t="str">
        <f>+VLOOKUP($B24,Adatok!$A$3:$BF$81,34,FALSE)</f>
        <v>Igen</v>
      </c>
      <c r="G24" s="26" t="str">
        <f>+VLOOKUP($B24,Adatok!$A$3:$BF$81,35,FALSE)</f>
        <v>Nem</v>
      </c>
      <c r="H24" s="26" t="str">
        <f>+VLOOKUP($B24,Adatok!$A$3:$BF$81,36,FALSE)</f>
        <v>Nem</v>
      </c>
    </row>
    <row r="25" spans="1:8" s="46" customFormat="1" ht="27.6" x14ac:dyDescent="0.25">
      <c r="A25" s="12" t="str">
        <f>+IF(PA!A23&gt;0,PA!A23,"")</f>
        <v>Fini Mini</v>
      </c>
      <c r="B25" s="16" t="str">
        <f>+IF(PA!B23&gt;0,PA!B23,"")</f>
        <v>OAH0020</v>
      </c>
      <c r="C25" s="17" t="str">
        <f>+VLOOKUP($B25,Adatok!$A$3:$BF$81,2,FALSE)</f>
        <v>Fini Mini - Pulykavirsli 140g</v>
      </c>
      <c r="D25" s="13" t="str">
        <f>+VLOOKUP($B25,Adatok!$A$3:$BF$81,3,FALSE)</f>
        <v>Mini pulykavirsli hozzáadott vitaminokkal és kalciummal, védőgázas csomagolásban</v>
      </c>
      <c r="E25" s="26" t="str">
        <f>+VLOOKUP($B25,Adatok!$A$3:$BF$81,33,FALSE)</f>
        <v>Igen</v>
      </c>
      <c r="F25" s="26" t="str">
        <f>+VLOOKUP($B25,Adatok!$A$3:$BF$81,34,FALSE)</f>
        <v>Nem</v>
      </c>
      <c r="G25" s="26" t="str">
        <f>+VLOOKUP($B25,Adatok!$A$3:$BF$81,35,FALSE)</f>
        <v>Nem</v>
      </c>
      <c r="H25" s="26" t="str">
        <f>+VLOOKUP($B25,Adatok!$A$3:$BF$81,36,FALSE)</f>
        <v>Nem</v>
      </c>
    </row>
    <row r="26" spans="1:8" s="46" customFormat="1" ht="27.6" x14ac:dyDescent="0.25">
      <c r="A26" s="12" t="str">
        <f>+IF(PA!A24&gt;0,PA!A24,"")</f>
        <v/>
      </c>
      <c r="B26" s="16" t="str">
        <f>+IF(PA!B24&gt;0,PA!B24,"")</f>
        <v>SAI0003</v>
      </c>
      <c r="C26" s="17" t="str">
        <f>+VLOOKUP($B26,Adatok!$A$3:$BF$81,2,FALSE)</f>
        <v>Fini Mini Pulykapárizsi 80g</v>
      </c>
      <c r="D26" s="13" t="str">
        <f>+VLOOKUP($B26,Adatok!$A$3:$BF$81,3,FALSE)</f>
        <v>Pulykapárizsi hozzáadott kalciummal, szeletelt, védőgázas csomagolásban</v>
      </c>
      <c r="E26" s="26" t="str">
        <f>+VLOOKUP($B26,Adatok!$A$3:$BF$81,33,FALSE)</f>
        <v>Igen</v>
      </c>
      <c r="F26" s="26" t="str">
        <f>+VLOOKUP($B26,Adatok!$A$3:$BF$81,34,FALSE)</f>
        <v>Igen</v>
      </c>
      <c r="G26" s="26" t="str">
        <f>+VLOOKUP($B26,Adatok!$A$3:$BF$81,35,FALSE)</f>
        <v>Nem</v>
      </c>
      <c r="H26" s="26" t="str">
        <f>+VLOOKUP($B26,Adatok!$A$3:$BF$81,36,FALSE)</f>
        <v>Nem</v>
      </c>
    </row>
    <row r="27" spans="1:8" s="46" customFormat="1" ht="27.6" x14ac:dyDescent="0.25">
      <c r="A27" s="12" t="str">
        <f>+IF(PA!A25&gt;0,PA!A25,"")</f>
        <v/>
      </c>
      <c r="B27" s="16" t="str">
        <f>+IF(PA!B25&gt;0,PA!B25,"")</f>
        <v>SEE0005</v>
      </c>
      <c r="C27" s="17" t="str">
        <f>+VLOOKUP($B27,Adatok!$A$3:$BF$81,2,FALSE)</f>
        <v>Fini Mini Csirkemell sonka 70g</v>
      </c>
      <c r="D27" s="13" t="str">
        <f>+VLOOKUP($B27,Adatok!$A$3:$BF$81,3,FALSE)</f>
        <v>Formázott, hőkezelt csirke mellsonka, hozzáadott kalciummal, szeletelt, védőgázas csomagolásban</v>
      </c>
      <c r="E27" s="26" t="str">
        <f>+VLOOKUP($B27,Adatok!$A$3:$BF$81,33,FALSE)</f>
        <v>Nem</v>
      </c>
      <c r="F27" s="26" t="str">
        <f>+VLOOKUP($B27,Adatok!$A$3:$BF$81,34,FALSE)</f>
        <v>Igen</v>
      </c>
      <c r="G27" s="26" t="str">
        <f>+VLOOKUP($B27,Adatok!$A$3:$BF$81,35,FALSE)</f>
        <v>Nem</v>
      </c>
      <c r="H27" s="26" t="str">
        <f>+VLOOKUP($B27,Adatok!$A$3:$BF$81,36,FALSE)</f>
        <v>Nem</v>
      </c>
    </row>
    <row r="28" spans="1:8" s="46" customFormat="1" ht="27.6" x14ac:dyDescent="0.25">
      <c r="A28" s="12" t="str">
        <f>+IF(PA!A26&gt;0,PA!A26,"")</f>
        <v/>
      </c>
      <c r="B28" s="16" t="str">
        <f>+IF(PA!B26&gt;0,PA!B26,"")</f>
        <v>VAH0001</v>
      </c>
      <c r="C28" s="17" t="str">
        <f>+VLOOKUP($B28,Adatok!$A$3:$BF$81,2,FALSE)</f>
        <v>Fini Mini - Panírozott pulykapárizsi 330g</v>
      </c>
      <c r="D28" s="13" t="str">
        <f>+VLOOKUP($B28,Adatok!$A$3:$BF$81,3,FALSE)</f>
        <v>Panírozott, készresütött gyorsfagyasztott füst ízesítésű pulykapárizsi</v>
      </c>
      <c r="E28" s="26" t="str">
        <f>+VLOOKUP($B28,Adatok!$A$3:$BF$81,33,FALSE)</f>
        <v>Igen</v>
      </c>
      <c r="F28" s="26" t="str">
        <f>+VLOOKUP($B28,Adatok!$A$3:$BF$81,34,FALSE)</f>
        <v>Nem</v>
      </c>
      <c r="G28" s="26" t="str">
        <f>+VLOOKUP($B28,Adatok!$A$3:$BF$81,35,FALSE)</f>
        <v>Igen</v>
      </c>
      <c r="H28" s="26" t="str">
        <f>+VLOOKUP($B28,Adatok!$A$3:$BF$81,36,FALSE)</f>
        <v>Nem</v>
      </c>
    </row>
    <row r="29" spans="1:8" s="46" customFormat="1" ht="41.4" x14ac:dyDescent="0.25">
      <c r="A29" s="12" t="str">
        <f>+IF(PA!A27&gt;0,PA!A27,"")</f>
        <v/>
      </c>
      <c r="B29" s="16" t="str">
        <f>+IF(PA!B27&gt;0,PA!B27,"")</f>
        <v>VDA0001</v>
      </c>
      <c r="C29" s="17" t="str">
        <f>+VLOOKUP($B29,Adatok!$A$3:$BF$81,2,FALSE)</f>
        <v>Fini Mini - Panírozott Nuggets 375g</v>
      </c>
      <c r="D29" s="13" t="str">
        <f>+VLOOKUP($B29,Adatok!$A$3:$BF$81,3,FALSE)</f>
        <v>Panírozott, készresütött, gyorsfagyasztott, darabokból formázott csirke mellhús hozzáadott élelmi rosttal, kalciummal és tengeri sóval</v>
      </c>
      <c r="E29" s="26" t="str">
        <f>+VLOOKUP($B29,Adatok!$A$3:$BF$81,33,FALSE)</f>
        <v>Nem</v>
      </c>
      <c r="F29" s="26" t="str">
        <f>+VLOOKUP($B29,Adatok!$A$3:$BF$81,34,FALSE)</f>
        <v>Igen</v>
      </c>
      <c r="G29" s="26" t="str">
        <f>+VLOOKUP($B29,Adatok!$A$3:$BF$81,35,FALSE)</f>
        <v>Nem</v>
      </c>
      <c r="H29" s="26" t="str">
        <f>+VLOOKUP($B29,Adatok!$A$3:$BF$81,36,FALSE)</f>
        <v>Nem</v>
      </c>
    </row>
    <row r="30" spans="1:8" s="46" customFormat="1" ht="41.4" x14ac:dyDescent="0.25">
      <c r="A30" s="12" t="str">
        <f>+IF(PA!A28&gt;0,PA!A28,"")</f>
        <v/>
      </c>
      <c r="B30" s="16" t="str">
        <f>+IF(PA!B28&gt;0,PA!B28,"")</f>
        <v>VDB0001</v>
      </c>
      <c r="C30" s="17" t="str">
        <f>+VLOOKUP($B30,Adatok!$A$3:$BF$81,2,FALSE)</f>
        <v>Fini Mini - Panírozott Dinoszaurusz 800g</v>
      </c>
      <c r="D30" s="13" t="str">
        <f>+VLOOKUP($B30,Adatok!$A$3:$BF$81,3,FALSE)</f>
        <v>Panírozott, készresütött, gyorsfagyasztott, darabokból formázott csirke mellhús hozzáadott élelmi rosttal, kalciummal és tengeri sóval</v>
      </c>
      <c r="E30" s="26" t="str">
        <f>+VLOOKUP($B30,Adatok!$A$3:$BF$81,33,FALSE)</f>
        <v>Nem</v>
      </c>
      <c r="F30" s="26" t="str">
        <f>+VLOOKUP($B30,Adatok!$A$3:$BF$81,34,FALSE)</f>
        <v>Igen</v>
      </c>
      <c r="G30" s="26" t="str">
        <f>+VLOOKUP($B30,Adatok!$A$3:$BF$81,35,FALSE)</f>
        <v>Nem</v>
      </c>
      <c r="H30" s="26" t="str">
        <f>+VLOOKUP($B30,Adatok!$A$3:$BF$81,36,FALSE)</f>
        <v>Nem</v>
      </c>
    </row>
    <row r="31" spans="1:8" s="46" customFormat="1" ht="27.6" x14ac:dyDescent="0.25">
      <c r="A31" s="12" t="str">
        <f>+IF(PA!A29&gt;0,PA!A29,"")</f>
        <v>Fini Mini - Go</v>
      </c>
      <c r="B31" s="16" t="str">
        <f>+IF(PA!B29&gt;0,PA!B29,"")</f>
        <v>OAH0019</v>
      </c>
      <c r="C31" s="17" t="str">
        <f>+VLOOKUP($B31,Adatok!$A$3:$BF$81,2,FALSE)</f>
        <v>Fini Mini &amp;Go - Pulykavirsli 140g</v>
      </c>
      <c r="D31" s="13" t="str">
        <f>+VLOOKUP($B31,Adatok!$A$3:$BF$81,3,FALSE)</f>
        <v>Mini pulykavirsli hozzáadott vitaminokkal és kalciummal, védőgázas csomagolásban</v>
      </c>
      <c r="E31" s="26" t="str">
        <f>+VLOOKUP($B31,Adatok!$A$3:$BF$81,33,FALSE)</f>
        <v>Igen</v>
      </c>
      <c r="F31" s="26" t="str">
        <f>+VLOOKUP($B31,Adatok!$A$3:$BF$81,34,FALSE)</f>
        <v>Nem</v>
      </c>
      <c r="G31" s="26" t="str">
        <f>+VLOOKUP($B31,Adatok!$A$3:$BF$81,35,FALSE)</f>
        <v>Nem</v>
      </c>
      <c r="H31" s="26" t="str">
        <f>+VLOOKUP($B31,Adatok!$A$3:$BF$81,36,FALSE)</f>
        <v>Nem</v>
      </c>
    </row>
    <row r="32" spans="1:8" s="46" customFormat="1" ht="41.4" x14ac:dyDescent="0.25">
      <c r="A32" s="12" t="str">
        <f>+IF(PA!A30&gt;0,PA!A30,"")</f>
        <v>Fitt</v>
      </c>
      <c r="B32" s="16" t="str">
        <f>+IF(PA!B30&gt;0,PA!B30,"")</f>
        <v>OAO0001</v>
      </c>
      <c r="C32" s="17" t="str">
        <f>+VLOOKUP($B32,Adatok!$A$3:$BF$81,2,FALSE)</f>
        <v>Fitt virsli 230g</v>
      </c>
      <c r="D32" s="13" t="str">
        <f>+VLOOKUP($B32,Adatok!$A$3:$BF$81,3,FALSE)</f>
        <v>FITT Csirkevirsli 15% Cserpes Sajtműhelyben készült laktózmentes natúr joghurttal, csökkentett zsírtartalommal</v>
      </c>
      <c r="E32" s="26" t="str">
        <f>+VLOOKUP($B32,Adatok!$A$3:$BF$81,33,FALSE)</f>
        <v>Igen</v>
      </c>
      <c r="F32" s="26" t="str">
        <f>+VLOOKUP($B32,Adatok!$A$3:$BF$81,34,FALSE)</f>
        <v>Igen</v>
      </c>
      <c r="G32" s="26" t="str">
        <f>+VLOOKUP($B32,Adatok!$A$3:$BF$81,35,FALSE)</f>
        <v>Nem</v>
      </c>
      <c r="H32" s="26" t="str">
        <f>+VLOOKUP($B32,Adatok!$A$3:$BF$81,36,FALSE)</f>
        <v>Igen</v>
      </c>
    </row>
    <row r="33" spans="1:8" s="46" customFormat="1" ht="55.2" x14ac:dyDescent="0.25">
      <c r="A33" s="12" t="str">
        <f>+IF(PA!A31&gt;0,PA!A31,"")</f>
        <v/>
      </c>
      <c r="B33" s="16" t="str">
        <f>+IF(PA!B31&gt;0,PA!B31,"")</f>
        <v>SAJ0001</v>
      </c>
      <c r="C33" s="17" t="str">
        <f>+VLOOKUP($B33,Adatok!$A$3:$BF$81,2,FALSE)</f>
        <v>Fitt párizsi 90g</v>
      </c>
      <c r="D33" s="13" t="str">
        <f>+VLOOKUP($B33,Adatok!$A$3:$BF$81,3,FALSE)</f>
        <v>FITT Csirkepárizsi 10% Cserpes Sajtműhelyben készült laktózmentes natúr joghurttal, 7% sárgarépával, csökkentett zsírtartalommal, szeletelt, védőgázas csomagolásban</v>
      </c>
      <c r="E33" s="26" t="str">
        <f>+VLOOKUP($B33,Adatok!$A$3:$BF$81,33,FALSE)</f>
        <v>Nem</v>
      </c>
      <c r="F33" s="26" t="str">
        <f>+VLOOKUP($B33,Adatok!$A$3:$BF$81,34,FALSE)</f>
        <v>Igen</v>
      </c>
      <c r="G33" s="26" t="str">
        <f>+VLOOKUP($B33,Adatok!$A$3:$BF$81,35,FALSE)</f>
        <v>Nem</v>
      </c>
      <c r="H33" s="26" t="str">
        <f>+VLOOKUP($B33,Adatok!$A$3:$BF$81,36,FALSE)</f>
        <v>Igen</v>
      </c>
    </row>
    <row r="34" spans="1:8" s="46" customFormat="1" ht="27.6" x14ac:dyDescent="0.25">
      <c r="A34" s="12" t="str">
        <f>+IF(PA!A32&gt;0,PA!A32,"")</f>
        <v/>
      </c>
      <c r="B34" s="16" t="str">
        <f>+IF(PA!B32&gt;0,PA!B32,"")</f>
        <v>SEN0001</v>
      </c>
      <c r="C34" s="17" t="str">
        <f>+VLOOKUP($B34,Adatok!$A$3:$BF$81,2,FALSE)</f>
        <v>Fitt Csirkemell sonka 70g</v>
      </c>
      <c r="D34" s="13" t="str">
        <f>+VLOOKUP($B34,Adatok!$A$3:$BF$81,3,FALSE)</f>
        <v>FITT Formázott, hőkezelt csirkemell sonka, hozzáadott kalciummal, szeletelt, védőgázas csomagolásban</v>
      </c>
      <c r="E34" s="26" t="str">
        <f>+VLOOKUP($B34,Adatok!$A$3:$BF$81,33,FALSE)</f>
        <v>Nem</v>
      </c>
      <c r="F34" s="26" t="str">
        <f>+VLOOKUP($B34,Adatok!$A$3:$BF$81,34,FALSE)</f>
        <v>Igen</v>
      </c>
      <c r="G34" s="26" t="str">
        <f>+VLOOKUP($B34,Adatok!$A$3:$BF$81,35,FALSE)</f>
        <v>Nem</v>
      </c>
      <c r="H34" s="26" t="str">
        <f>+VLOOKUP($B34,Adatok!$A$3:$BF$81,36,FALSE)</f>
        <v>Nem</v>
      </c>
    </row>
    <row r="35" spans="1:8" s="46" customFormat="1" x14ac:dyDescent="0.25">
      <c r="A35" s="12" t="str">
        <f>+IF(PA!A33&gt;0,PA!A33,"")</f>
        <v>Füstli</v>
      </c>
      <c r="B35" s="16" t="str">
        <f>+IF(PA!B33&gt;0,PA!B33,"")</f>
        <v>OAD0066</v>
      </c>
      <c r="C35" s="17" t="str">
        <f>+VLOOKUP($B35,Adatok!$A$3:$BF$81,2,FALSE)</f>
        <v>Füstli - Klasszik 140g</v>
      </c>
      <c r="D35" s="13" t="str">
        <f>+VLOOKUP($B35,Adatok!$A$3:$BF$81,3,FALSE)</f>
        <v>Füst ízesítésű pulykavirsli</v>
      </c>
      <c r="E35" s="26" t="str">
        <f>+VLOOKUP($B35,Adatok!$A$3:$BF$81,33,FALSE)</f>
        <v>Igen</v>
      </c>
      <c r="F35" s="26" t="str">
        <f>+VLOOKUP($B35,Adatok!$A$3:$BF$81,34,FALSE)</f>
        <v>Nem</v>
      </c>
      <c r="G35" s="26" t="str">
        <f>+VLOOKUP($B35,Adatok!$A$3:$BF$81,35,FALSE)</f>
        <v>Igen</v>
      </c>
      <c r="H35" s="26" t="str">
        <f>+VLOOKUP($B35,Adatok!$A$3:$BF$81,36,FALSE)</f>
        <v>Igen</v>
      </c>
    </row>
    <row r="36" spans="1:8" s="46" customFormat="1" x14ac:dyDescent="0.25">
      <c r="A36" s="12" t="str">
        <f>+IF(PA!A34&gt;0,PA!A34,"")</f>
        <v/>
      </c>
      <c r="B36" s="16" t="str">
        <f>+IF(PA!B34&gt;0,PA!B34,"")</f>
        <v>OAD0067</v>
      </c>
      <c r="C36" s="17" t="str">
        <f>+VLOOKUP($B36,Adatok!$A$3:$BF$81,2,FALSE)</f>
        <v>Füstli - Klasszik 350g</v>
      </c>
      <c r="D36" s="13" t="str">
        <f>+VLOOKUP($B36,Adatok!$A$3:$BF$81,3,FALSE)</f>
        <v>Füst ízesítésű pulykavirsli</v>
      </c>
      <c r="E36" s="26" t="str">
        <f>+VLOOKUP($B36,Adatok!$A$3:$BF$81,33,FALSE)</f>
        <v>Igen</v>
      </c>
      <c r="F36" s="26" t="str">
        <f>+VLOOKUP($B36,Adatok!$A$3:$BF$81,34,FALSE)</f>
        <v>Nem</v>
      </c>
      <c r="G36" s="26" t="str">
        <f>+VLOOKUP($B36,Adatok!$A$3:$BF$81,35,FALSE)</f>
        <v>Igen</v>
      </c>
      <c r="H36" s="26" t="str">
        <f>+VLOOKUP($B36,Adatok!$A$3:$BF$81,36,FALSE)</f>
        <v>Igen</v>
      </c>
    </row>
    <row r="37" spans="1:8" s="46" customFormat="1" x14ac:dyDescent="0.25">
      <c r="A37" s="12" t="str">
        <f>+IF(PA!A35&gt;0,PA!A35,"")</f>
        <v/>
      </c>
      <c r="B37" s="16" t="str">
        <f>+IF(PA!B35&gt;0,PA!B35,"")</f>
        <v>OAD0068</v>
      </c>
      <c r="C37" s="17" t="str">
        <f>+VLOOKUP($B37,Adatok!$A$3:$BF$81,2,FALSE)</f>
        <v>Füstli - Klasszik 280g</v>
      </c>
      <c r="D37" s="13" t="str">
        <f>+VLOOKUP($B37,Adatok!$A$3:$BF$81,3,FALSE)</f>
        <v>Füst ízesítésű pulykavirsli</v>
      </c>
      <c r="E37" s="26" t="str">
        <f>+VLOOKUP($B37,Adatok!$A$3:$BF$81,33,FALSE)</f>
        <v>Igen</v>
      </c>
      <c r="F37" s="26" t="str">
        <f>+VLOOKUP($B37,Adatok!$A$3:$BF$81,34,FALSE)</f>
        <v>Nem</v>
      </c>
      <c r="G37" s="26" t="str">
        <f>+VLOOKUP($B37,Adatok!$A$3:$BF$81,35,FALSE)</f>
        <v>Igen</v>
      </c>
      <c r="H37" s="26" t="str">
        <f>+VLOOKUP($B37,Adatok!$A$3:$BF$81,36,FALSE)</f>
        <v>Igen</v>
      </c>
    </row>
    <row r="38" spans="1:8" s="46" customFormat="1" ht="41.4" x14ac:dyDescent="0.25">
      <c r="A38" s="12" t="str">
        <f>+IF(PA!A36&gt;0,PA!A36,"")</f>
        <v/>
      </c>
      <c r="B38" s="16" t="str">
        <f>+IF(PA!B36&gt;0,PA!B36,"")</f>
        <v>OAD0211</v>
      </c>
      <c r="C38" s="17" t="str">
        <f>+VLOOKUP($B38,Adatok!$A$3:$BF$81,2,FALSE)</f>
        <v>Füstli - Csípős, Jalapeno paprikával 140g</v>
      </c>
      <c r="D38" s="13" t="str">
        <f>+VLOOKUP($B38,Adatok!$A$3:$BF$81,3,FALSE)</f>
        <v>Főtt, füst ízesítésű és csípős, pulykahúsból és csontokról mechanikusan lefejtett pulykahúsból készült termék, Jalapeno paprikával</v>
      </c>
      <c r="E38" s="26" t="str">
        <f>+VLOOKUP($B38,Adatok!$A$3:$BF$81,33,FALSE)</f>
        <v>Igen</v>
      </c>
      <c r="F38" s="26" t="str">
        <f>+VLOOKUP($B38,Adatok!$A$3:$BF$81,34,FALSE)</f>
        <v>Nem</v>
      </c>
      <c r="G38" s="26" t="str">
        <f>+VLOOKUP($B38,Adatok!$A$3:$BF$81,35,FALSE)</f>
        <v>Igen</v>
      </c>
      <c r="H38" s="26" t="str">
        <f>+VLOOKUP($B38,Adatok!$A$3:$BF$81,36,FALSE)</f>
        <v>Igen</v>
      </c>
    </row>
    <row r="39" spans="1:8" s="46" customFormat="1" ht="41.4" x14ac:dyDescent="0.25">
      <c r="A39" s="12" t="str">
        <f>+IF(PA!A37&gt;0,PA!A37,"")</f>
        <v/>
      </c>
      <c r="B39" s="16" t="str">
        <f>+IF(PA!B37&gt;0,PA!B37,"")</f>
        <v>OAD0212</v>
      </c>
      <c r="C39" s="17" t="str">
        <f>+VLOOKUP($B39,Adatok!$A$3:$BF$81,2,FALSE)</f>
        <v>Füstli - Csípős, Jalapeno paprikával 350g</v>
      </c>
      <c r="D39" s="13" t="str">
        <f>+VLOOKUP($B39,Adatok!$A$3:$BF$81,3,FALSE)</f>
        <v>Főtt, füst ízesítésű és csípős, pulykahúsból és csontokról mechanikusan lefejtett pulykahúsból készült termék, Jalapeno paprikával</v>
      </c>
      <c r="E39" s="26" t="str">
        <f>+VLOOKUP($B39,Adatok!$A$3:$BF$81,33,FALSE)</f>
        <v>Igen</v>
      </c>
      <c r="F39" s="26" t="str">
        <f>+VLOOKUP($B39,Adatok!$A$3:$BF$81,34,FALSE)</f>
        <v>Nem</v>
      </c>
      <c r="G39" s="26" t="str">
        <f>+VLOOKUP($B39,Adatok!$A$3:$BF$81,35,FALSE)</f>
        <v>Igen</v>
      </c>
      <c r="H39" s="26" t="str">
        <f>+VLOOKUP($B39,Adatok!$A$3:$BF$81,36,FALSE)</f>
        <v>Igen</v>
      </c>
    </row>
    <row r="40" spans="1:8" s="46" customFormat="1" ht="41.4" x14ac:dyDescent="0.25">
      <c r="A40" s="12" t="str">
        <f>+IF(PA!A38&gt;0,PA!A38,"")</f>
        <v/>
      </c>
      <c r="B40" s="16" t="str">
        <f>+IF(PA!B38&gt;0,PA!B38,"")</f>
        <v>OAD0408</v>
      </c>
      <c r="C40" s="17" t="str">
        <f>+VLOOKUP($B40,Adatok!$A$3:$BF$81,2,FALSE)</f>
        <v>Füstli - Ínyenc 140g</v>
      </c>
      <c r="D40" s="13" t="str">
        <f>+VLOOKUP($B40,Adatok!$A$3:$BF$81,3,FALSE)</f>
        <v>Főtt, füst ízesítésű és borsos-fokhagymás fűszerezésű, pulykahúsból és csontokról mechanikusan lefejtett pulykahúsból készült termék</v>
      </c>
      <c r="E40" s="26" t="str">
        <f>+VLOOKUP($B40,Adatok!$A$3:$BF$81,33,FALSE)</f>
        <v>Igen</v>
      </c>
      <c r="F40" s="26" t="str">
        <f>+VLOOKUP($B40,Adatok!$A$3:$BF$81,34,FALSE)</f>
        <v>Nem</v>
      </c>
      <c r="G40" s="26" t="str">
        <f>+VLOOKUP($B40,Adatok!$A$3:$BF$81,35,FALSE)</f>
        <v>Igen</v>
      </c>
      <c r="H40" s="26" t="str">
        <f>+VLOOKUP($B40,Adatok!$A$3:$BF$81,36,FALSE)</f>
        <v>Igen</v>
      </c>
    </row>
    <row r="41" spans="1:8" s="46" customFormat="1" ht="41.4" x14ac:dyDescent="0.25">
      <c r="A41" s="12" t="str">
        <f>+IF(PA!A39&gt;0,PA!A39,"")</f>
        <v/>
      </c>
      <c r="B41" s="16" t="str">
        <f>+IF(PA!B39&gt;0,PA!B39,"")</f>
        <v>OAD0409</v>
      </c>
      <c r="C41" s="17" t="str">
        <f>+VLOOKUP($B41,Adatok!$A$3:$BF$81,2,FALSE)</f>
        <v>Füstli - Ínyenc 350g</v>
      </c>
      <c r="D41" s="13" t="str">
        <f>+VLOOKUP($B41,Adatok!$A$3:$BF$81,3,FALSE)</f>
        <v>Főtt, füst ízesítésű és borsos-fokhagymás fűszerezésű, pulykahúsból és csontokról mechanikusan lefejtett pulykahúsból készült termék</v>
      </c>
      <c r="E41" s="26" t="str">
        <f>+VLOOKUP($B41,Adatok!$A$3:$BF$81,33,FALSE)</f>
        <v>Igen</v>
      </c>
      <c r="F41" s="26" t="str">
        <f>+VLOOKUP($B41,Adatok!$A$3:$BF$81,34,FALSE)</f>
        <v>Nem</v>
      </c>
      <c r="G41" s="26" t="str">
        <f>+VLOOKUP($B41,Adatok!$A$3:$BF$81,35,FALSE)</f>
        <v>Igen</v>
      </c>
      <c r="H41" s="26" t="str">
        <f>+VLOOKUP($B41,Adatok!$A$3:$BF$81,36,FALSE)</f>
        <v>Igen</v>
      </c>
    </row>
    <row r="42" spans="1:8" s="46" customFormat="1" ht="41.4" x14ac:dyDescent="0.25">
      <c r="A42" s="12" t="str">
        <f>+IF(PA!A40&gt;0,PA!A40,"")</f>
        <v/>
      </c>
      <c r="B42" s="16" t="str">
        <f>+IF(PA!B40&gt;0,PA!B40,"")</f>
        <v>OAD0500</v>
      </c>
      <c r="C42" s="17" t="str">
        <f>+VLOOKUP($B42,Adatok!$A$3:$BF$81,2,FALSE)</f>
        <v>Füstli - BBQ 140g</v>
      </c>
      <c r="D42" s="13" t="str">
        <f>+VLOOKUP($B42,Adatok!$A$3:$BF$81,3,FALSE)</f>
        <v>Főtt, füst ízesítésű és paradicsomos fűszerezésű, pulykahúsból és csontokról mechanikusan lefejtett pulykahúsból készült termék, hozzáadott sertésfehérjével</v>
      </c>
      <c r="E42" s="26" t="str">
        <f>+VLOOKUP($B42,Adatok!$A$3:$BF$81,33,FALSE)</f>
        <v>Igen</v>
      </c>
      <c r="F42" s="26" t="str">
        <f>+VLOOKUP($B42,Adatok!$A$3:$BF$81,34,FALSE)</f>
        <v>Nem</v>
      </c>
      <c r="G42" s="26" t="str">
        <f>+VLOOKUP($B42,Adatok!$A$3:$BF$81,35,FALSE)</f>
        <v>Igen</v>
      </c>
      <c r="H42" s="26" t="str">
        <f>+VLOOKUP($B42,Adatok!$A$3:$BF$81,36,FALSE)</f>
        <v>Igen</v>
      </c>
    </row>
    <row r="43" spans="1:8" s="46" customFormat="1" ht="41.4" x14ac:dyDescent="0.25">
      <c r="A43" s="12" t="str">
        <f>+IF(PA!A41&gt;0,PA!A41,"")</f>
        <v/>
      </c>
      <c r="B43" s="16" t="str">
        <f>+IF(PA!B41&gt;0,PA!B41,"")</f>
        <v>OAD0501</v>
      </c>
      <c r="C43" s="17" t="str">
        <f>+VLOOKUP($B43,Adatok!$A$3:$BF$81,2,FALSE)</f>
        <v>Füstli - BBQ 350g</v>
      </c>
      <c r="D43" s="13" t="str">
        <f>+VLOOKUP($B43,Adatok!$A$3:$BF$81,3,FALSE)</f>
        <v>Főtt, füst ízesítésű és paradicsomos fűszerezésű, pulykahúsból és csontokról mechanikusan lefejtett pulykahúsból készült termék, hozzáadott sertésfehérjével</v>
      </c>
      <c r="E43" s="26" t="str">
        <f>+VLOOKUP($B43,Adatok!$A$3:$BF$81,33,FALSE)</f>
        <v>Igen</v>
      </c>
      <c r="F43" s="26" t="str">
        <f>+VLOOKUP($B43,Adatok!$A$3:$BF$81,34,FALSE)</f>
        <v>Nem</v>
      </c>
      <c r="G43" s="26" t="str">
        <f>+VLOOKUP($B43,Adatok!$A$3:$BF$81,35,FALSE)</f>
        <v>Igen</v>
      </c>
      <c r="H43" s="26" t="str">
        <f>+VLOOKUP($B43,Adatok!$A$3:$BF$81,36,FALSE)</f>
        <v>Igen</v>
      </c>
    </row>
    <row r="44" spans="1:8" s="46" customFormat="1" ht="41.4" x14ac:dyDescent="0.25">
      <c r="A44" s="12" t="str">
        <f>+IF(PA!A42&gt;0,PA!A42,"")</f>
        <v/>
      </c>
      <c r="B44" s="16" t="str">
        <f>+IF(PA!B42&gt;0,PA!B42,"")</f>
        <v>OAE0042</v>
      </c>
      <c r="C44" s="17" t="str">
        <f>+VLOOKUP($B44,Adatok!$A$3:$BF$81,2,FALSE)</f>
        <v>Füstli - Sajtos 140g</v>
      </c>
      <c r="D44" s="13" t="str">
        <f>+VLOOKUP($B44,Adatok!$A$3:$BF$81,3,FALSE)</f>
        <v>Főtt, füst ízesítésű, pulykahúsból és csontokról mechanikusan lefejtett pulykahúsból készült termék, sajttal</v>
      </c>
      <c r="E44" s="26" t="str">
        <f>+VLOOKUP($B44,Adatok!$A$3:$BF$81,33,FALSE)</f>
        <v>Igen</v>
      </c>
      <c r="F44" s="26" t="str">
        <f>+VLOOKUP($B44,Adatok!$A$3:$BF$81,34,FALSE)</f>
        <v>Nem</v>
      </c>
      <c r="G44" s="26" t="str">
        <f>+VLOOKUP($B44,Adatok!$A$3:$BF$81,35,FALSE)</f>
        <v>Igen</v>
      </c>
      <c r="H44" s="26" t="str">
        <f>+VLOOKUP($B44,Adatok!$A$3:$BF$81,36,FALSE)</f>
        <v>Igen</v>
      </c>
    </row>
    <row r="45" spans="1:8" s="46" customFormat="1" ht="41.4" x14ac:dyDescent="0.25">
      <c r="A45" s="12" t="str">
        <f>+IF(PA!A43&gt;0,PA!A43,"")</f>
        <v/>
      </c>
      <c r="B45" s="16" t="str">
        <f>+IF(PA!B43&gt;0,PA!B43,"")</f>
        <v>OAE0043</v>
      </c>
      <c r="C45" s="17" t="str">
        <f>+VLOOKUP($B45,Adatok!$A$3:$BF$81,2,FALSE)</f>
        <v>Füstli - Sajtos 350g</v>
      </c>
      <c r="D45" s="13" t="str">
        <f>+VLOOKUP($B45,Adatok!$A$3:$BF$81,3,FALSE)</f>
        <v>Főtt, füst ízesítésű, pulykahúsból és csontokról mechanikusan lefejtett pulykahúsból készült termék, sajttal</v>
      </c>
      <c r="E45" s="26" t="str">
        <f>+VLOOKUP($B45,Adatok!$A$3:$BF$81,33,FALSE)</f>
        <v>Igen</v>
      </c>
      <c r="F45" s="26" t="str">
        <f>+VLOOKUP($B45,Adatok!$A$3:$BF$81,34,FALSE)</f>
        <v>Nem</v>
      </c>
      <c r="G45" s="26" t="str">
        <f>+VLOOKUP($B45,Adatok!$A$3:$BF$81,35,FALSE)</f>
        <v>Igen</v>
      </c>
      <c r="H45" s="26" t="str">
        <f>+VLOOKUP($B45,Adatok!$A$3:$BF$81,36,FALSE)</f>
        <v>Igen</v>
      </c>
    </row>
    <row r="46" spans="1:8" s="46" customFormat="1" ht="41.4" x14ac:dyDescent="0.25">
      <c r="A46" s="12" t="str">
        <f>+IF(PA!A44&gt;0,PA!A44,"")</f>
        <v/>
      </c>
      <c r="B46" s="16" t="str">
        <f>+IF(PA!B44&gt;0,PA!B44,"")</f>
        <v>OAE0044</v>
      </c>
      <c r="C46" s="17" t="str">
        <f>+VLOOKUP($B46,Adatok!$A$3:$BF$81,2,FALSE)</f>
        <v>Füstli - Sajtos 280g</v>
      </c>
      <c r="D46" s="13" t="str">
        <f>+VLOOKUP($B46,Adatok!$A$3:$BF$81,3,FALSE)</f>
        <v>Főtt, füst ízesítésű, pulykahúsból és csontokról mechanikusan lefejtett pulykahúsból készült termék, sajttal</v>
      </c>
      <c r="E46" s="26" t="str">
        <f>+VLOOKUP($B46,Adatok!$A$3:$BF$81,33,FALSE)</f>
        <v>Igen</v>
      </c>
      <c r="F46" s="26" t="str">
        <f>+VLOOKUP($B46,Adatok!$A$3:$BF$81,34,FALSE)</f>
        <v>Nem</v>
      </c>
      <c r="G46" s="26" t="str">
        <f>+VLOOKUP($B46,Adatok!$A$3:$BF$81,35,FALSE)</f>
        <v>Igen</v>
      </c>
      <c r="H46" s="26" t="str">
        <f>+VLOOKUP($B46,Adatok!$A$3:$BF$81,36,FALSE)</f>
        <v>Igen</v>
      </c>
    </row>
    <row r="47" spans="1:8" s="46" customFormat="1" ht="27.6" x14ac:dyDescent="0.25">
      <c r="A47" s="12" t="str">
        <f>+IF(PA!A45&gt;0,PA!A45,"")</f>
        <v/>
      </c>
      <c r="B47" s="16" t="str">
        <f>+IF(PA!B45&gt;0,PA!B45,"")</f>
        <v>OAH0029</v>
      </c>
      <c r="C47" s="17" t="str">
        <f>+VLOOKUP($B47,Adatok!$A$3:$BF$81,2,FALSE)</f>
        <v>Füstli - Snacki 160g</v>
      </c>
      <c r="D47" s="13" t="str">
        <f>+VLOOKUP($B47,Adatok!$A$3:$BF$81,3,FALSE)</f>
        <v>Főtt, füst ízesítésű, csontokról mechanikusan lefejtett pulykahúsból készült termék, védőgázas csomagolásban</v>
      </c>
      <c r="E47" s="26" t="str">
        <f>+VLOOKUP($B47,Adatok!$A$3:$BF$81,33,FALSE)</f>
        <v>Igen</v>
      </c>
      <c r="F47" s="26" t="str">
        <f>+VLOOKUP($B47,Adatok!$A$3:$BF$81,34,FALSE)</f>
        <v>Nem</v>
      </c>
      <c r="G47" s="26" t="str">
        <f>+VLOOKUP($B47,Adatok!$A$3:$BF$81,35,FALSE)</f>
        <v>Igen</v>
      </c>
      <c r="H47" s="26" t="str">
        <f>+VLOOKUP($B47,Adatok!$A$3:$BF$81,36,FALSE)</f>
        <v>Nem</v>
      </c>
    </row>
    <row r="48" spans="1:8" s="46" customFormat="1" ht="27.6" x14ac:dyDescent="0.25">
      <c r="A48" s="12" t="str">
        <f>+IF(PA!A46&gt;0,PA!A46,"")</f>
        <v/>
      </c>
      <c r="B48" s="16" t="str">
        <f>+IF(PA!B46&gt;0,PA!B46,"")</f>
        <v>OAT0011</v>
      </c>
      <c r="C48" s="17" t="str">
        <f>+VLOOKUP($B48,Adatok!$A$3:$BF$81,2,FALSE)</f>
        <v>Füstli - Bécsi ínyenc pulykavirsli 360g</v>
      </c>
      <c r="D48" s="13" t="str">
        <f>+VLOOKUP($B48,Adatok!$A$3:$BF$81,3,FALSE)</f>
        <v>Folyékony füsttel füstölt pulykavirsli védőgázas csomagolásban</v>
      </c>
      <c r="E48" s="26" t="str">
        <f>+VLOOKUP($B48,Adatok!$A$3:$BF$81,33,FALSE)</f>
        <v>Igen</v>
      </c>
      <c r="F48" s="26" t="str">
        <f>+VLOOKUP($B48,Adatok!$A$3:$BF$81,34,FALSE)</f>
        <v>Nem</v>
      </c>
      <c r="G48" s="26" t="str">
        <f>+VLOOKUP($B48,Adatok!$A$3:$BF$81,35,FALSE)</f>
        <v>Igen</v>
      </c>
      <c r="H48" s="26" t="str">
        <f>+VLOOKUP($B48,Adatok!$A$3:$BF$81,36,FALSE)</f>
        <v>Igen</v>
      </c>
    </row>
    <row r="49" spans="1:8" s="46" customFormat="1" ht="41.4" x14ac:dyDescent="0.25">
      <c r="A49" s="12" t="str">
        <f>+IF(PA!A47&gt;0,PA!A47,"")</f>
        <v/>
      </c>
      <c r="B49" s="16" t="str">
        <f>+IF(PA!B47&gt;0,PA!B47,"")</f>
        <v>VAF0001</v>
      </c>
      <c r="C49" s="17" t="str">
        <f>+VLOOKUP($B49,Adatok!$A$3:$BF$81,2,FALSE)</f>
        <v>Panírozott Füstli 300g</v>
      </c>
      <c r="D49" s="13" t="str">
        <f>+VLOOKUP($B49,Adatok!$A$3:$BF$81,3,FALSE)</f>
        <v>Panírozott, készresütött, gyosfagyasztott, főtt, füst ízesítésű, pulykahúsból és csontokról mechanikusan lefejtett pulykahúsból készült termék</v>
      </c>
      <c r="E49" s="26" t="str">
        <f>+VLOOKUP($B49,Adatok!$A$3:$BF$81,33,FALSE)</f>
        <v>Igen</v>
      </c>
      <c r="F49" s="26" t="str">
        <f>+VLOOKUP($B49,Adatok!$A$3:$BF$81,34,FALSE)</f>
        <v>Nem</v>
      </c>
      <c r="G49" s="26" t="str">
        <f>+VLOOKUP($B49,Adatok!$A$3:$BF$81,35,FALSE)</f>
        <v>Igen</v>
      </c>
      <c r="H49" s="26" t="str">
        <f>+VLOOKUP($B49,Adatok!$A$3:$BF$81,36,FALSE)</f>
        <v>Nem</v>
      </c>
    </row>
    <row r="50" spans="1:8" s="46" customFormat="1" x14ac:dyDescent="0.25">
      <c r="A50" s="12" t="str">
        <f>+IF(PA!A48&gt;0,PA!A48,"")</f>
        <v>Füstlizer</v>
      </c>
      <c r="B50" s="16" t="str">
        <f>+IF(PA!B48&gt;0,PA!B48,"")</f>
        <v>RAK0014</v>
      </c>
      <c r="C50" s="17" t="str">
        <f>+VLOOKUP($B50,Adatok!$A$3:$BF$81,2,FALSE)</f>
        <v>Füstlizer - Pulykapárizsi, füst ízesítésű 2200g</v>
      </c>
      <c r="D50" s="13" t="str">
        <f>+VLOOKUP($B50,Adatok!$A$3:$BF$81,3,FALSE)</f>
        <v>Füst ízesítésű pulykapárizsi, nem ehető műbélben</v>
      </c>
      <c r="E50" s="26" t="str">
        <f>+VLOOKUP($B50,Adatok!$A$3:$BF$81,33,FALSE)</f>
        <v>Igen</v>
      </c>
      <c r="F50" s="26" t="str">
        <f>+VLOOKUP($B50,Adatok!$A$3:$BF$81,34,FALSE)</f>
        <v>Nem</v>
      </c>
      <c r="G50" s="26" t="str">
        <f>+VLOOKUP($B50,Adatok!$A$3:$BF$81,35,FALSE)</f>
        <v>Igen</v>
      </c>
      <c r="H50" s="26" t="str">
        <f>+VLOOKUP($B50,Adatok!$A$3:$BF$81,36,FALSE)</f>
        <v>Nem</v>
      </c>
    </row>
    <row r="51" spans="1:8" s="46" customFormat="1" x14ac:dyDescent="0.25">
      <c r="A51" s="12" t="str">
        <f>+IF(PA!A49&gt;0,PA!A49,"")</f>
        <v/>
      </c>
      <c r="B51" s="16" t="str">
        <f>+IF(PA!B49&gt;0,PA!B49,"")</f>
        <v>RAL0017</v>
      </c>
      <c r="C51" s="17" t="str">
        <f>+VLOOKUP($B51,Adatok!$A$3:$BF$81,2,FALSE)</f>
        <v>Füstlizer - Pulykapárizsi, füst ízesítésű 400g</v>
      </c>
      <c r="D51" s="13" t="str">
        <f>+VLOOKUP($B51,Adatok!$A$3:$BF$81,3,FALSE)</f>
        <v>Füst ízesítésű pulykapárizsi, nem ehető műbélben</v>
      </c>
      <c r="E51" s="26" t="str">
        <f>+VLOOKUP($B51,Adatok!$A$3:$BF$81,33,FALSE)</f>
        <v>Igen</v>
      </c>
      <c r="F51" s="26" t="str">
        <f>+VLOOKUP($B51,Adatok!$A$3:$BF$81,34,FALSE)</f>
        <v>Nem</v>
      </c>
      <c r="G51" s="26" t="str">
        <f>+VLOOKUP($B51,Adatok!$A$3:$BF$81,35,FALSE)</f>
        <v>Igen</v>
      </c>
      <c r="H51" s="26" t="str">
        <f>+VLOOKUP($B51,Adatok!$A$3:$BF$81,36,FALSE)</f>
        <v>Nem</v>
      </c>
    </row>
    <row r="52" spans="1:8" s="46" customFormat="1" x14ac:dyDescent="0.25">
      <c r="A52" s="12" t="str">
        <f>+IF(PA!A50&gt;0,PA!A50,"")</f>
        <v/>
      </c>
      <c r="B52" s="16" t="str">
        <f>+IF(PA!B50&gt;0,PA!B50,"")</f>
        <v>RAM0010</v>
      </c>
      <c r="C52" s="17" t="str">
        <f>+VLOOKUP($B52,Adatok!$A$3:$BF$81,2,FALSE)</f>
        <v>Füstlizer - Pulykapárizsi, füst ízesítésű, sajtos 2200g</v>
      </c>
      <c r="D52" s="13" t="str">
        <f>+VLOOKUP($B52,Adatok!$A$3:$BF$81,3,FALSE)</f>
        <v>Füst ízesítésű pulykapárizsi sajttal, nem ehető műbélben</v>
      </c>
      <c r="E52" s="26" t="str">
        <f>+VLOOKUP($B52,Adatok!$A$3:$BF$81,33,FALSE)</f>
        <v>Igen</v>
      </c>
      <c r="F52" s="26" t="str">
        <f>+VLOOKUP($B52,Adatok!$A$3:$BF$81,34,FALSE)</f>
        <v>Nem</v>
      </c>
      <c r="G52" s="26" t="str">
        <f>+VLOOKUP($B52,Adatok!$A$3:$BF$81,35,FALSE)</f>
        <v>Igen</v>
      </c>
      <c r="H52" s="26" t="str">
        <f>+VLOOKUP($B52,Adatok!$A$3:$BF$81,36,FALSE)</f>
        <v>Igen</v>
      </c>
    </row>
    <row r="53" spans="1:8" s="46" customFormat="1" x14ac:dyDescent="0.25">
      <c r="A53" s="12" t="str">
        <f>+IF(PA!A51&gt;0,PA!A51,"")</f>
        <v/>
      </c>
      <c r="B53" s="16" t="str">
        <f>+IF(PA!B51&gt;0,PA!B51,"")</f>
        <v>RAN0013</v>
      </c>
      <c r="C53" s="17" t="str">
        <f>+VLOOKUP($B53,Adatok!$A$3:$BF$81,2,FALSE)</f>
        <v>Füstlizer - Pulykapárizsi, füst ízesítésű, sajtos 400g</v>
      </c>
      <c r="D53" s="13" t="str">
        <f>+VLOOKUP($B53,Adatok!$A$3:$BF$81,3,FALSE)</f>
        <v>Füst ízesítésű pulykapárizsi sajttal, nem ehető műbélben</v>
      </c>
      <c r="E53" s="26" t="str">
        <f>+VLOOKUP($B53,Adatok!$A$3:$BF$81,33,FALSE)</f>
        <v>Igen</v>
      </c>
      <c r="F53" s="26" t="str">
        <f>+VLOOKUP($B53,Adatok!$A$3:$BF$81,34,FALSE)</f>
        <v>Nem</v>
      </c>
      <c r="G53" s="26" t="str">
        <f>+VLOOKUP($B53,Adatok!$A$3:$BF$81,35,FALSE)</f>
        <v>Igen</v>
      </c>
      <c r="H53" s="26" t="str">
        <f>+VLOOKUP($B53,Adatok!$A$3:$BF$81,36,FALSE)</f>
        <v>Igen</v>
      </c>
    </row>
    <row r="54" spans="1:8" s="46" customFormat="1" ht="27.6" x14ac:dyDescent="0.25">
      <c r="A54" s="12" t="str">
        <f>+IF(PA!A52&gt;0,PA!A52,"")</f>
        <v/>
      </c>
      <c r="B54" s="16" t="str">
        <f>+IF(PA!B52&gt;0,PA!B52,"")</f>
        <v>RAN0101</v>
      </c>
      <c r="C54" s="17" t="str">
        <f>+VLOOKUP($B54,Adatok!$A$3:$BF$81,2,FALSE)</f>
        <v>Füstlizer - Pulykapárizsi, füst ízesítésű, laktózmentes sajtos 400g</v>
      </c>
      <c r="D54" s="13" t="str">
        <f>+VLOOKUP($B54,Adatok!$A$3:$BF$81,3,FALSE)</f>
        <v>Füst ízesítésű pulykapárizsi laktózmentes sajttal, nem ehető műbélben</v>
      </c>
      <c r="E54" s="26" t="str">
        <f>+VLOOKUP($B54,Adatok!$A$3:$BF$81,33,FALSE)</f>
        <v>Igen</v>
      </c>
      <c r="F54" s="26" t="str">
        <f>+VLOOKUP($B54,Adatok!$A$3:$BF$81,34,FALSE)</f>
        <v>Nem</v>
      </c>
      <c r="G54" s="26" t="str">
        <f>+VLOOKUP($B54,Adatok!$A$3:$BF$81,35,FALSE)</f>
        <v>Igen</v>
      </c>
      <c r="H54" s="26" t="str">
        <f>+VLOOKUP($B54,Adatok!$A$3:$BF$81,36,FALSE)</f>
        <v>Igen</v>
      </c>
    </row>
    <row r="55" spans="1:8" s="46" customFormat="1" ht="41.4" x14ac:dyDescent="0.25">
      <c r="A55" s="12" t="str">
        <f>+IF(PA!A53&gt;0,PA!A53,"")</f>
        <v/>
      </c>
      <c r="B55" s="16" t="str">
        <f>+IF(PA!B53&gt;0,PA!B53,"")</f>
        <v>RAU0009</v>
      </c>
      <c r="C55" s="17" t="str">
        <f>+VLOOKUP($B55,Adatok!$A$3:$BF$81,2,FALSE)</f>
        <v>Füstlizer - Snidlinges 2000g</v>
      </c>
      <c r="D55" s="13" t="str">
        <f>+VLOOKUP($B55,Adatok!$A$3:$BF$81,3,FALSE)</f>
        <v>Főtt, hagymás ízesítésű, csontokról mechanikusan lefejtett pulykahúsból készült termék snidlinggel, nem ehető műbélben</v>
      </c>
      <c r="E55" s="26" t="str">
        <f>+VLOOKUP($B55,Adatok!$A$3:$BF$81,33,FALSE)</f>
        <v>Igen</v>
      </c>
      <c r="F55" s="26" t="str">
        <f>+VLOOKUP($B55,Adatok!$A$3:$BF$81,34,FALSE)</f>
        <v>Nem</v>
      </c>
      <c r="G55" s="26" t="str">
        <f>+VLOOKUP($B55,Adatok!$A$3:$BF$81,35,FALSE)</f>
        <v>Igen</v>
      </c>
      <c r="H55" s="26" t="str">
        <f>+VLOOKUP($B55,Adatok!$A$3:$BF$81,36,FALSE)</f>
        <v>Nem</v>
      </c>
    </row>
    <row r="56" spans="1:8" s="46" customFormat="1" ht="41.4" x14ac:dyDescent="0.25">
      <c r="A56" s="12" t="str">
        <f>+IF(PA!A54&gt;0,PA!A54,"")</f>
        <v/>
      </c>
      <c r="B56" s="16" t="str">
        <f>+IF(PA!B54&gt;0,PA!B54,"")</f>
        <v>RBD0008</v>
      </c>
      <c r="C56" s="17" t="str">
        <f>+VLOOKUP($B56,Adatok!$A$3:$BF$81,2,FALSE)</f>
        <v>Füstlizer - Csípős, Jalapeno paprikával 2000g</v>
      </c>
      <c r="D56" s="13" t="str">
        <f>+VLOOKUP($B56,Adatok!$A$3:$BF$81,3,FALSE)</f>
        <v>Főtt, csípős, csontokról mechanikusan lefejtett pulykahúsból készült termék Jalapeno paprikával, nem ehető műbélben</v>
      </c>
      <c r="E56" s="26" t="str">
        <f>+VLOOKUP($B56,Adatok!$A$3:$BF$81,33,FALSE)</f>
        <v>Igen</v>
      </c>
      <c r="F56" s="26" t="str">
        <f>+VLOOKUP($B56,Adatok!$A$3:$BF$81,34,FALSE)</f>
        <v>Nem</v>
      </c>
      <c r="G56" s="26" t="str">
        <f>+VLOOKUP($B56,Adatok!$A$3:$BF$81,35,FALSE)</f>
        <v>Igen</v>
      </c>
      <c r="H56" s="26" t="str">
        <f>+VLOOKUP($B56,Adatok!$A$3:$BF$81,36,FALSE)</f>
        <v>Nem</v>
      </c>
    </row>
    <row r="57" spans="1:8" s="46" customFormat="1" ht="41.4" x14ac:dyDescent="0.25">
      <c r="A57" s="12" t="str">
        <f>+IF(PA!A55&gt;0,PA!A55,"")</f>
        <v/>
      </c>
      <c r="B57" s="16" t="str">
        <f>+IF(PA!B55&gt;0,PA!B55,"")</f>
        <v>RCE0010</v>
      </c>
      <c r="C57" s="17" t="str">
        <f>+VLOOKUP($B57,Adatok!$A$3:$BF$81,2,FALSE)</f>
        <v>Füstlizer - Sajtos tavaszi rolád 400g</v>
      </c>
      <c r="D57" s="13" t="str">
        <f>+VLOOKUP($B57,Adatok!$A$3:$BF$81,3,FALSE)</f>
        <v>Főtt, pulykahúsból és csontokról mechanikusan lefejtett pulykahúsból készült termék, zöldségfélékkel és sajttal, nem ehető műbélben</v>
      </c>
      <c r="E57" s="26" t="str">
        <f>+VLOOKUP($B57,Adatok!$A$3:$BF$81,33,FALSE)</f>
        <v>Igen</v>
      </c>
      <c r="F57" s="26" t="str">
        <f>+VLOOKUP($B57,Adatok!$A$3:$BF$81,34,FALSE)</f>
        <v>Nem</v>
      </c>
      <c r="G57" s="26" t="str">
        <f>+VLOOKUP($B57,Adatok!$A$3:$BF$81,35,FALSE)</f>
        <v>Nem</v>
      </c>
      <c r="H57" s="26" t="str">
        <f>+VLOOKUP($B57,Adatok!$A$3:$BF$81,36,FALSE)</f>
        <v>Igen</v>
      </c>
    </row>
    <row r="58" spans="1:8" s="46" customFormat="1" ht="41.4" x14ac:dyDescent="0.25">
      <c r="A58" s="12" t="str">
        <f>+IF(PA!A56&gt;0,PA!A56,"")</f>
        <v/>
      </c>
      <c r="B58" s="16" t="str">
        <f>+IF(PA!B56&gt;0,PA!B56,"")</f>
        <v>RCE0012</v>
      </c>
      <c r="C58" s="17" t="str">
        <f>+VLOOKUP($B58,Adatok!$A$3:$BF$81,2,FALSE)</f>
        <v>Füstlizer Sajtos tavaszi rolád 2000g</v>
      </c>
      <c r="D58" s="13" t="str">
        <f>+VLOOKUP($B58,Adatok!$A$3:$BF$81,3,FALSE)</f>
        <v>Főtt, pulykahúsból és csontokról mechanikusan lefejtett pulykahúsból készült termék, zöldségfélékkel és sajttal, nem ehető műbélben</v>
      </c>
      <c r="E58" s="26" t="str">
        <f>+VLOOKUP($B58,Adatok!$A$3:$BF$81,33,FALSE)</f>
        <v>Igen</v>
      </c>
      <c r="F58" s="26" t="str">
        <f>+VLOOKUP($B58,Adatok!$A$3:$BF$81,34,FALSE)</f>
        <v>Nem</v>
      </c>
      <c r="G58" s="26" t="str">
        <f>+VLOOKUP($B58,Adatok!$A$3:$BF$81,35,FALSE)</f>
        <v>Nem</v>
      </c>
      <c r="H58" s="26" t="str">
        <f>+VLOOKUP($B58,Adatok!$A$3:$BF$81,36,FALSE)</f>
        <v>Igen</v>
      </c>
    </row>
    <row r="59" spans="1:8" s="46" customFormat="1" ht="27.6" x14ac:dyDescent="0.25">
      <c r="A59" s="12" t="str">
        <f>+IF(PA!A57&gt;0,PA!A57,"")</f>
        <v/>
      </c>
      <c r="B59" s="16" t="str">
        <f>+IF(PA!B57&gt;0,PA!B57,"")</f>
        <v>SAG0003</v>
      </c>
      <c r="C59" s="17" t="str">
        <f>+VLOOKUP($B59,Adatok!$A$3:$BF$81,2,FALSE)</f>
        <v>Füstlizer - Pulykapárizsi, csípős, Jalapeno paprikával 90g</v>
      </c>
      <c r="D59" s="13" t="str">
        <f>+VLOOKUP($B59,Adatok!$A$3:$BF$81,3,FALSE)</f>
        <v>Csípős pulykapárizsi Jalapeno paprikával, szeletelt, védőgázas csomagolásban</v>
      </c>
      <c r="E59" s="26" t="str">
        <f>+VLOOKUP($B59,Adatok!$A$3:$BF$81,33,FALSE)</f>
        <v>Igen</v>
      </c>
      <c r="F59" s="26" t="str">
        <f>+VLOOKUP($B59,Adatok!$A$3:$BF$81,34,FALSE)</f>
        <v>Nem</v>
      </c>
      <c r="G59" s="26" t="str">
        <f>+VLOOKUP($B59,Adatok!$A$3:$BF$81,35,FALSE)</f>
        <v>Igen</v>
      </c>
      <c r="H59" s="26" t="str">
        <f>+VLOOKUP($B59,Adatok!$A$3:$BF$81,36,FALSE)</f>
        <v>Nem</v>
      </c>
    </row>
    <row r="60" spans="1:8" s="46" customFormat="1" x14ac:dyDescent="0.25">
      <c r="A60" s="12" t="str">
        <f>+IF(PA!A58&gt;0,PA!A58,"")</f>
        <v/>
      </c>
      <c r="B60" s="16" t="str">
        <f>+IF(PA!B58&gt;0,PA!B58,"")</f>
        <v>SAH0002</v>
      </c>
      <c r="C60" s="17" t="str">
        <f>+VLOOKUP($B60,Adatok!$A$3:$BF$81,2,FALSE)</f>
        <v>Füstlizer - Pulykapárizsi 90g</v>
      </c>
      <c r="D60" s="13" t="str">
        <f>+VLOOKUP($B60,Adatok!$A$3:$BF$81,3,FALSE)</f>
        <v>Pulykapárizsi szeletelt, védőgázas csomagolásban</v>
      </c>
      <c r="E60" s="26" t="str">
        <f>+VLOOKUP($B60,Adatok!$A$3:$BF$81,33,FALSE)</f>
        <v>Igen</v>
      </c>
      <c r="F60" s="26" t="str">
        <f>+VLOOKUP($B60,Adatok!$A$3:$BF$81,34,FALSE)</f>
        <v>Nem</v>
      </c>
      <c r="G60" s="26" t="str">
        <f>+VLOOKUP($B60,Adatok!$A$3:$BF$81,35,FALSE)</f>
        <v>Igen</v>
      </c>
      <c r="H60" s="26" t="str">
        <f>+VLOOKUP($B60,Adatok!$A$3:$BF$81,36,FALSE)</f>
        <v>Nem</v>
      </c>
    </row>
    <row r="61" spans="1:8" s="46" customFormat="1" ht="27.6" x14ac:dyDescent="0.25">
      <c r="A61" s="12" t="str">
        <f>+IF(PA!A59&gt;0,PA!A59,"")</f>
        <v/>
      </c>
      <c r="B61" s="16" t="str">
        <f>+IF(PA!B59&gt;0,PA!B59,"")</f>
        <v>SAK0020</v>
      </c>
      <c r="C61" s="17" t="str">
        <f>+VLOOKUP($B61,Adatok!$A$3:$BF$81,2,FALSE)</f>
        <v>Füstlizer - Pulykapárizsi, füst ízesítésű 90g</v>
      </c>
      <c r="D61" s="13" t="str">
        <f>+VLOOKUP($B61,Adatok!$A$3:$BF$81,3,FALSE)</f>
        <v>Füst ízesítésű pulykapárizsi, szeletelt, védőgázas csomagolásban</v>
      </c>
      <c r="E61" s="26" t="str">
        <f>+VLOOKUP($B61,Adatok!$A$3:$BF$81,33,FALSE)</f>
        <v>Igen</v>
      </c>
      <c r="F61" s="26" t="str">
        <f>+VLOOKUP($B61,Adatok!$A$3:$BF$81,34,FALSE)</f>
        <v>Nem</v>
      </c>
      <c r="G61" s="26" t="str">
        <f>+VLOOKUP($B61,Adatok!$A$3:$BF$81,35,FALSE)</f>
        <v>Igen</v>
      </c>
      <c r="H61" s="26" t="str">
        <f>+VLOOKUP($B61,Adatok!$A$3:$BF$81,36,FALSE)</f>
        <v>Nem</v>
      </c>
    </row>
    <row r="62" spans="1:8" s="46" customFormat="1" ht="27.6" x14ac:dyDescent="0.25">
      <c r="A62" s="12" t="str">
        <f>+IF(PA!A60&gt;0,PA!A60,"")</f>
        <v/>
      </c>
      <c r="B62" s="16" t="str">
        <f>+IF(PA!B60&gt;0,PA!B60,"")</f>
        <v>SAM0003</v>
      </c>
      <c r="C62" s="17" t="str">
        <f>+VLOOKUP($B62,Adatok!$A$3:$BF$81,2,FALSE)</f>
        <v>Füstlizer - Pulykapárizsi, füst ízesítésű, sajtos 90g</v>
      </c>
      <c r="D62" s="13" t="str">
        <f>+VLOOKUP($B62,Adatok!$A$3:$BF$81,3,FALSE)</f>
        <v>Füst ízesítésű pulykapárizsi sajttal, szeletelt, védőgázas csomagolásban</v>
      </c>
      <c r="E62" s="26" t="str">
        <f>+VLOOKUP($B62,Adatok!$A$3:$BF$81,33,FALSE)</f>
        <v>Igen</v>
      </c>
      <c r="F62" s="26" t="str">
        <f>+VLOOKUP($B62,Adatok!$A$3:$BF$81,34,FALSE)</f>
        <v>Nem</v>
      </c>
      <c r="G62" s="26" t="str">
        <f>+VLOOKUP($B62,Adatok!$A$3:$BF$81,35,FALSE)</f>
        <v>Igen</v>
      </c>
      <c r="H62" s="26" t="str">
        <f>+VLOOKUP($B62,Adatok!$A$3:$BF$81,36,FALSE)</f>
        <v>Igen</v>
      </c>
    </row>
    <row r="63" spans="1:8" s="46" customFormat="1" ht="27.6" x14ac:dyDescent="0.25">
      <c r="A63" s="12" t="str">
        <f>+IF(PA!A61&gt;0,PA!A61,"")</f>
        <v/>
      </c>
      <c r="B63" s="16" t="str">
        <f>+IF(PA!B61&gt;0,PA!B61,"")</f>
        <v>SAM0101</v>
      </c>
      <c r="C63" s="17" t="str">
        <f>+VLOOKUP($B63,Adatok!$A$3:$BF$81,2,FALSE)</f>
        <v>Füstlizer - Pulykapárizsi, füst ízesítésű, laktózmentes sajtos 90g</v>
      </c>
      <c r="D63" s="13" t="str">
        <f>+VLOOKUP($B63,Adatok!$A$3:$BF$81,3,FALSE)</f>
        <v>Füst ízesítésű pulykapárizsi laktózmentes sajttal, szeletelt, védőgázas csomagolásban</v>
      </c>
      <c r="E63" s="26" t="str">
        <f>+VLOOKUP($B63,Adatok!$A$3:$BF$81,33,FALSE)</f>
        <v>Igen</v>
      </c>
      <c r="F63" s="26" t="str">
        <f>+VLOOKUP($B63,Adatok!$A$3:$BF$81,34,FALSE)</f>
        <v>Nem</v>
      </c>
      <c r="G63" s="26" t="str">
        <f>+VLOOKUP($B63,Adatok!$A$3:$BF$81,35,FALSE)</f>
        <v>Igen</v>
      </c>
      <c r="H63" s="26" t="str">
        <f>+VLOOKUP($B63,Adatok!$A$3:$BF$81,36,FALSE)</f>
        <v>Igen</v>
      </c>
    </row>
    <row r="64" spans="1:8" s="46" customFormat="1" ht="41.4" x14ac:dyDescent="0.25">
      <c r="A64" s="12" t="str">
        <f>+IF(PA!A62&gt;0,PA!A62,"")</f>
        <v/>
      </c>
      <c r="B64" s="16" t="str">
        <f>+IF(PA!B62&gt;0,PA!B62,"")</f>
        <v>SCE0007</v>
      </c>
      <c r="C64" s="17" t="str">
        <f>+VLOOKUP($B64,Adatok!$A$3:$BF$81,2,FALSE)</f>
        <v>Füstlizer Sajtos tavaszi rolád 90g</v>
      </c>
      <c r="D64" s="13" t="str">
        <f>+VLOOKUP($B64,Adatok!$A$3:$BF$81,3,FALSE)</f>
        <v>Főtt, pulykahúsból és csontokról mechanikusan lefejtett pulykahúsból készült termék zöldségfélékkel és sajttal, szeletelt, védőgázas csomagolásban</v>
      </c>
      <c r="E64" s="26" t="str">
        <f>+VLOOKUP($B64,Adatok!$A$3:$BF$81,33,FALSE)</f>
        <v>Igen</v>
      </c>
      <c r="F64" s="26" t="str">
        <f>+VLOOKUP($B64,Adatok!$A$3:$BF$81,34,FALSE)</f>
        <v>Nem</v>
      </c>
      <c r="G64" s="26" t="str">
        <f>+VLOOKUP($B64,Adatok!$A$3:$BF$81,35,FALSE)</f>
        <v>Nem</v>
      </c>
      <c r="H64" s="26" t="str">
        <f>+VLOOKUP($B64,Adatok!$A$3:$BF$81,36,FALSE)</f>
        <v>Igen</v>
      </c>
    </row>
    <row r="65" spans="1:8" s="46" customFormat="1" ht="41.4" x14ac:dyDescent="0.25">
      <c r="A65" s="12" t="str">
        <f>+IF(PA!A63&gt;0,PA!A63,"")</f>
        <v/>
      </c>
      <c r="B65" s="16" t="str">
        <f>+IF(PA!B63&gt;0,PA!B63,"")</f>
        <v>SCO0001</v>
      </c>
      <c r="C65" s="17" t="str">
        <f>+VLOOKUP($B65,Adatok!$A$3:$BF$81,2,FALSE)</f>
        <v>Füstlizer - Olívás rolád 80g</v>
      </c>
      <c r="D65" s="13" t="str">
        <f>+VLOOKUP($B65,Adatok!$A$3:$BF$81,3,FALSE)</f>
        <v>Főtt, pulykahúsból és csontokról mechanikusan lefejtett pulykahúsból készült termék zöld olajbogyó darabokkal, szeletelt, védőgázas csomagolásban</v>
      </c>
      <c r="E65" s="26" t="str">
        <f>+VLOOKUP($B65,Adatok!$A$3:$BF$81,33,FALSE)</f>
        <v>Igen</v>
      </c>
      <c r="F65" s="26" t="str">
        <f>+VLOOKUP($B65,Adatok!$A$3:$BF$81,34,FALSE)</f>
        <v>Igen</v>
      </c>
      <c r="G65" s="26" t="str">
        <f>+VLOOKUP($B65,Adatok!$A$3:$BF$81,35,FALSE)</f>
        <v>Nem</v>
      </c>
      <c r="H65" s="26" t="str">
        <f>+VLOOKUP($B65,Adatok!$A$3:$BF$81,36,FALSE)</f>
        <v>Nem</v>
      </c>
    </row>
    <row r="66" spans="1:8" s="46" customFormat="1" ht="41.4" x14ac:dyDescent="0.25">
      <c r="A66" s="12" t="str">
        <f>+IF(PA!A64&gt;0,PA!A64,"")</f>
        <v/>
      </c>
      <c r="B66" s="16" t="str">
        <f>+IF(PA!B64&gt;0,PA!B64,"")</f>
        <v>SCO0101</v>
      </c>
      <c r="C66" s="17" t="str">
        <f>+VLOOKUP($B66,Adatok!$A$3:$BF$81,2,FALSE)</f>
        <v>Füstlizer - Paprikás rolád 80g</v>
      </c>
      <c r="D66" s="13" t="str">
        <f>+VLOOKUP($B66,Adatok!$A$3:$BF$81,3,FALSE)</f>
        <v>Főtt, pulykahúsból és csontokról mechanikusan lefejtett pulykahúsból készült termék paprika darabokkal, szeletelt, védőgázas csomagolásban</v>
      </c>
      <c r="E66" s="26" t="str">
        <f>+VLOOKUP($B66,Adatok!$A$3:$BF$81,33,FALSE)</f>
        <v>Igen</v>
      </c>
      <c r="F66" s="26" t="str">
        <f>+VLOOKUP($B66,Adatok!$A$3:$BF$81,34,FALSE)</f>
        <v>Igen</v>
      </c>
      <c r="G66" s="26" t="str">
        <f>+VLOOKUP($B66,Adatok!$A$3:$BF$81,35,FALSE)</f>
        <v>Nem</v>
      </c>
      <c r="H66" s="26" t="str">
        <f>+VLOOKUP($B66,Adatok!$A$3:$BF$81,36,FALSE)</f>
        <v>Nem</v>
      </c>
    </row>
    <row r="67" spans="1:8" s="46" customFormat="1" ht="55.2" x14ac:dyDescent="0.25">
      <c r="A67" s="12" t="str">
        <f>+IF(PA!A65&gt;0,PA!A65,"")</f>
        <v>Panírozott</v>
      </c>
      <c r="B67" s="16" t="str">
        <f>+IF(PA!B65&gt;0,PA!B65,"")</f>
        <v>VGB0001</v>
      </c>
      <c r="C67" s="17" t="str">
        <f>+VLOOKUP($B67,Adatok!$A$3:$BF$81,2,FALSE)</f>
        <v>Cordon Bleu 500g</v>
      </c>
      <c r="D67" s="13" t="str">
        <f>+VLOOKUP($B67,Adatok!$A$3:$BF$81,3,FALSE)</f>
        <v>Panírozott, készresütött, gyorsfagyasztott, pulyka- és csirke melldarabokból formázott hús, hozzáadott vízzel, formázott, hőkezelt, pulyka combsonkával és sajttal töltve</v>
      </c>
      <c r="E67" s="26" t="str">
        <f>+VLOOKUP($B67,Adatok!$A$3:$BF$81,33,FALSE)</f>
        <v>Igen</v>
      </c>
      <c r="F67" s="26" t="str">
        <f>+VLOOKUP($B67,Adatok!$A$3:$BF$81,34,FALSE)</f>
        <v>Igen</v>
      </c>
      <c r="G67" s="26" t="str">
        <f>+VLOOKUP($B67,Adatok!$A$3:$BF$81,35,FALSE)</f>
        <v>Nem</v>
      </c>
      <c r="H67" s="26" t="str">
        <f>+VLOOKUP($B67,Adatok!$A$3:$BF$81,36,FALSE)</f>
        <v>Igen</v>
      </c>
    </row>
    <row r="68" spans="1:8" s="46" customFormat="1" ht="41.4" x14ac:dyDescent="0.25">
      <c r="A68" s="12" t="str">
        <f>+IF(PA!A66&gt;0,PA!A66,"")</f>
        <v/>
      </c>
      <c r="B68" s="16" t="str">
        <f>+IF(PA!B66&gt;0,PA!B66,"")</f>
        <v>VGP0001</v>
      </c>
      <c r="C68" s="17" t="str">
        <f>+VLOOKUP($B68,Adatok!$A$3:$BF$81,2,FALSE)</f>
        <v>Mini Kijev 250g</v>
      </c>
      <c r="D68" s="13" t="str">
        <f>+VLOOKUP($B68,Adatok!$A$3:$BF$81,3,FALSE)</f>
        <v>Panírozott, készresütött, gyorsfagyasztott, pulyka és csirke melldarabokból formázott hús, sajtos, fokhagymás és petrezselymes töltelékkel</v>
      </c>
      <c r="E68" s="26" t="str">
        <f>+VLOOKUP($B68,Adatok!$A$3:$BF$81,33,FALSE)</f>
        <v>Igen</v>
      </c>
      <c r="F68" s="26" t="str">
        <f>+VLOOKUP($B68,Adatok!$A$3:$BF$81,34,FALSE)</f>
        <v>Igen</v>
      </c>
      <c r="G68" s="26" t="str">
        <f>+VLOOKUP($B68,Adatok!$A$3:$BF$81,35,FALSE)</f>
        <v>Nem</v>
      </c>
      <c r="H68" s="26" t="str">
        <f>+VLOOKUP($B68,Adatok!$A$3:$BF$81,36,FALSE)</f>
        <v>Igen</v>
      </c>
    </row>
    <row r="69" spans="1:8" s="46" customFormat="1" ht="27.6" x14ac:dyDescent="0.25">
      <c r="A69" s="12" t="str">
        <f>+IF(PA!A67&gt;0,PA!A67,"")</f>
        <v>Royal</v>
      </c>
      <c r="B69" s="16" t="str">
        <f>+IF(PA!B67&gt;0,PA!B67,"")</f>
        <v>RET0008</v>
      </c>
      <c r="C69" s="17" t="str">
        <f>+VLOOKUP($B69,Adatok!$A$3:$BF$81,2,FALSE)</f>
        <v>Fenséges Pulykamell sonka 2000g</v>
      </c>
      <c r="D69" s="13" t="str">
        <f>+VLOOKUP($B69,Adatok!$A$3:$BF$81,3,FALSE)</f>
        <v>Formázott, hőkezelt pulykamell sonka, nem ehető műbélben</v>
      </c>
      <c r="E69" s="26" t="str">
        <f>+VLOOKUP($B69,Adatok!$A$3:$BF$81,33,FALSE)</f>
        <v>Igen</v>
      </c>
      <c r="F69" s="26" t="str">
        <f>+VLOOKUP($B69,Adatok!$A$3:$BF$81,34,FALSE)</f>
        <v>Nem</v>
      </c>
      <c r="G69" s="26" t="str">
        <f>+VLOOKUP($B69,Adatok!$A$3:$BF$81,35,FALSE)</f>
        <v>Nem</v>
      </c>
      <c r="H69" s="26" t="str">
        <f>+VLOOKUP($B69,Adatok!$A$3:$BF$81,36,FALSE)</f>
        <v>Nem</v>
      </c>
    </row>
    <row r="70" spans="1:8" s="46" customFormat="1" ht="27.6" x14ac:dyDescent="0.25">
      <c r="A70" s="12" t="str">
        <f>+IF(PA!A68&gt;0,PA!A68,"")</f>
        <v/>
      </c>
      <c r="B70" s="16" t="str">
        <f>+IF(PA!B68&gt;0,PA!B68,"")</f>
        <v>RFF0004</v>
      </c>
      <c r="C70" s="17" t="str">
        <f>+VLOOKUP($B70,Adatok!$A$3:$BF$81,2,FALSE)</f>
        <v>Royal - csirkemell sonka 2000g</v>
      </c>
      <c r="D70" s="13" t="str">
        <f>+VLOOKUP($B70,Adatok!$A$3:$BF$81,3,FALSE)</f>
        <v>Formázott, hőkezelt csirkemell sonka, nem ehető műbélben</v>
      </c>
      <c r="E70" s="26" t="str">
        <f>+VLOOKUP($B70,Adatok!$A$3:$BF$81,33,FALSE)</f>
        <v>Nem</v>
      </c>
      <c r="F70" s="26" t="str">
        <f>+VLOOKUP($B70,Adatok!$A$3:$BF$81,34,FALSE)</f>
        <v>Igen</v>
      </c>
      <c r="G70" s="26" t="str">
        <f>+VLOOKUP($B70,Adatok!$A$3:$BF$81,35,FALSE)</f>
        <v>Nem</v>
      </c>
      <c r="H70" s="26" t="str">
        <f>+VLOOKUP($B70,Adatok!$A$3:$BF$81,36,FALSE)</f>
        <v>Igen</v>
      </c>
    </row>
    <row r="71" spans="1:8" s="46" customFormat="1" ht="27.6" x14ac:dyDescent="0.25">
      <c r="A71" s="12" t="str">
        <f>+IF(PA!A69&gt;0,PA!A69,"")</f>
        <v/>
      </c>
      <c r="B71" s="16" t="str">
        <f>+IF(PA!B69&gt;0,PA!B69,"")</f>
        <v>RJA0017</v>
      </c>
      <c r="C71" s="17" t="str">
        <f>+VLOOKUP($B71,Adatok!$A$3:$BF$81,2,FALSE)</f>
        <v>Pulyka combhús aszpikban 2000g</v>
      </c>
      <c r="D71" s="13" t="str">
        <f>+VLOOKUP($B71,Adatok!$A$3:$BF$81,3,FALSE)</f>
        <v>Pácolt, főtt pulyka combhús marhazselatinnal készült aszpikban, nem ehető műbélben</v>
      </c>
      <c r="E71" s="26" t="str">
        <f>+VLOOKUP($B71,Adatok!$A$3:$BF$81,33,FALSE)</f>
        <v>Igen</v>
      </c>
      <c r="F71" s="26" t="str">
        <f>+VLOOKUP($B71,Adatok!$A$3:$BF$81,34,FALSE)</f>
        <v>Nem</v>
      </c>
      <c r="G71" s="26" t="str">
        <f>+VLOOKUP($B71,Adatok!$A$3:$BF$81,35,FALSE)</f>
        <v>Nem</v>
      </c>
      <c r="H71" s="26" t="str">
        <f>+VLOOKUP($B71,Adatok!$A$3:$BF$81,36,FALSE)</f>
        <v>Igen</v>
      </c>
    </row>
    <row r="72" spans="1:8" s="46" customFormat="1" ht="27.6" x14ac:dyDescent="0.25">
      <c r="A72" s="12" t="str">
        <f>+IF(PA!A70&gt;0,PA!A70,"")</f>
        <v/>
      </c>
      <c r="B72" s="16" t="str">
        <f>+IF(PA!B70&gt;0,PA!B70,"")</f>
        <v>SEF0001</v>
      </c>
      <c r="C72" s="17" t="str">
        <f>+VLOOKUP($B72,Adatok!$A$3:$BF$81,2,FALSE)</f>
        <v>Royal - Csirke mellsonka, kapros bevonattal 80g</v>
      </c>
      <c r="D72" s="13" t="str">
        <f>+VLOOKUP($B72,Adatok!$A$3:$BF$81,3,FALSE)</f>
        <v>Formázott, hőkezelt csirke mellsonka kapros fűszerbevonatban, szeletelt, védőgázas csomagolásban</v>
      </c>
      <c r="E72" s="26" t="str">
        <f>+VLOOKUP($B72,Adatok!$A$3:$BF$81,33,FALSE)</f>
        <v>Nem</v>
      </c>
      <c r="F72" s="26" t="str">
        <f>+VLOOKUP($B72,Adatok!$A$3:$BF$81,34,FALSE)</f>
        <v>Igen</v>
      </c>
      <c r="G72" s="26" t="str">
        <f>+VLOOKUP($B72,Adatok!$A$3:$BF$81,35,FALSE)</f>
        <v>Nem</v>
      </c>
      <c r="H72" s="26" t="str">
        <f>+VLOOKUP($B72,Adatok!$A$3:$BF$81,36,FALSE)</f>
        <v>Nem</v>
      </c>
    </row>
    <row r="73" spans="1:8" s="46" customFormat="1" ht="27.6" x14ac:dyDescent="0.25">
      <c r="A73" s="12" t="str">
        <f>+IF(PA!A71&gt;0,PA!A71,"")</f>
        <v/>
      </c>
      <c r="B73" s="16" t="str">
        <f>+IF(PA!B71&gt;0,PA!B71,"")</f>
        <v>SEF0002</v>
      </c>
      <c r="C73" s="17" t="str">
        <f>+VLOOKUP($B73,Adatok!$A$3:$BF$81,2,FALSE)</f>
        <v>Royal - Csirke mellsonka, paprikás bevonattal 80g</v>
      </c>
      <c r="D73" s="13" t="str">
        <f>+VLOOKUP($B73,Adatok!$A$3:$BF$81,3,FALSE)</f>
        <v>Formázott, hőkezelt csirke mellsonka paprikás fűszerbevonatban, szeletelt, védőgázas csomagolásban</v>
      </c>
      <c r="E73" s="26" t="str">
        <f>+VLOOKUP($B73,Adatok!$A$3:$BF$81,33,FALSE)</f>
        <v>Nem</v>
      </c>
      <c r="F73" s="26" t="str">
        <f>+VLOOKUP($B73,Adatok!$A$3:$BF$81,34,FALSE)</f>
        <v>Igen</v>
      </c>
      <c r="G73" s="26" t="str">
        <f>+VLOOKUP($B73,Adatok!$A$3:$BF$81,35,FALSE)</f>
        <v>Nem</v>
      </c>
      <c r="H73" s="26" t="str">
        <f>+VLOOKUP($B73,Adatok!$A$3:$BF$81,36,FALSE)</f>
        <v>Nem</v>
      </c>
    </row>
    <row r="74" spans="1:8" s="47" customFormat="1" ht="27.6" x14ac:dyDescent="0.25">
      <c r="A74" s="12" t="str">
        <f>+IF(PA!A72&gt;0,PA!A72,"")</f>
        <v/>
      </c>
      <c r="B74" s="16" t="str">
        <f>+IF(PA!B72&gt;0,PA!B72,"")</f>
        <v>SEJ0017</v>
      </c>
      <c r="C74" s="17" t="str">
        <f>+VLOOKUP($B74,Adatok!$A$3:$BF$81,2,FALSE)</f>
        <v>Royal - Pulyka mellsonka, sültízű 80g</v>
      </c>
      <c r="D74" s="13" t="str">
        <f>+VLOOKUP($B74,Adatok!$A$3:$BF$81,3,FALSE)</f>
        <v>Sültízű, formázott, hőkezelt pulyka mellsonka, szeletelt, védőgázas csomagolásban</v>
      </c>
      <c r="E74" s="26" t="str">
        <f>+VLOOKUP($B74,Adatok!$A$3:$BF$81,33,FALSE)</f>
        <v>Igen</v>
      </c>
      <c r="F74" s="26" t="str">
        <f>+VLOOKUP($B74,Adatok!$A$3:$BF$81,34,FALSE)</f>
        <v>Nem</v>
      </c>
      <c r="G74" s="26" t="str">
        <f>+VLOOKUP($B74,Adatok!$A$3:$BF$81,35,FALSE)</f>
        <v>Nem</v>
      </c>
      <c r="H74" s="26" t="str">
        <f>+VLOOKUP($B74,Adatok!$A$3:$BF$81,36,FALSE)</f>
        <v>Nem</v>
      </c>
    </row>
    <row r="75" spans="1:8" s="47" customFormat="1" ht="27.6" x14ac:dyDescent="0.25">
      <c r="A75" s="12" t="str">
        <f>+IF(PA!A73&gt;0,PA!A73,"")</f>
        <v/>
      </c>
      <c r="B75" s="16" t="str">
        <f>+IF(PA!B73&gt;0,PA!B73,"")</f>
        <v>SEJ0018</v>
      </c>
      <c r="C75" s="17" t="str">
        <f>+VLOOKUP($B75,Adatok!$A$3:$BF$81,2,FALSE)</f>
        <v>Royal - Pulyka mellsonka, füst ízesítésű 80g</v>
      </c>
      <c r="D75" s="13" t="str">
        <f>+VLOOKUP($B75,Adatok!$A$3:$BF$81,3,FALSE)</f>
        <v>Füst ízesítésű, formázott, hőkezelt pulyka mellsonka, szeletelt, védőgázas csomagolásban</v>
      </c>
      <c r="E75" s="26" t="str">
        <f>+VLOOKUP($B75,Adatok!$A$3:$BF$81,33,FALSE)</f>
        <v>Igen</v>
      </c>
      <c r="F75" s="26" t="str">
        <f>+VLOOKUP($B75,Adatok!$A$3:$BF$81,34,FALSE)</f>
        <v>Nem</v>
      </c>
      <c r="G75" s="26" t="str">
        <f>+VLOOKUP($B75,Adatok!$A$3:$BF$81,35,FALSE)</f>
        <v>Nem</v>
      </c>
      <c r="H75" s="26" t="str">
        <f>+VLOOKUP($B75,Adatok!$A$3:$BF$81,36,FALSE)</f>
        <v>Nem</v>
      </c>
    </row>
    <row r="76" spans="1:8" s="47" customFormat="1" ht="27.6" x14ac:dyDescent="0.25">
      <c r="A76" s="12" t="str">
        <f>+IF(PA!A74&gt;0,PA!A74,"")</f>
        <v>Royal - Selyemsonka</v>
      </c>
      <c r="B76" s="16" t="str">
        <f>+IF(PA!B74&gt;0,PA!B74,"")</f>
        <v>SEQ0080</v>
      </c>
      <c r="C76" s="17" t="str">
        <f>+VLOOKUP($B76,Adatok!$A$3:$BF$81,2,FALSE)</f>
        <v>Royal Selyemsonka Eredeti - Pulyka combsonka 100g</v>
      </c>
      <c r="D76" s="13" t="str">
        <f>+VLOOKUP($B76,Adatok!$A$3:$BF$81,3,FALSE)</f>
        <v>Formázott, hőkezelt pulyka combsonka hozzáadott tejfehérjével, szeletelt, védőgázas csomagolásban</v>
      </c>
      <c r="E76" s="26" t="str">
        <f>+VLOOKUP($B76,Adatok!$A$3:$BF$81,33,FALSE)</f>
        <v>Igen</v>
      </c>
      <c r="F76" s="26" t="str">
        <f>+VLOOKUP($B76,Adatok!$A$3:$BF$81,34,FALSE)</f>
        <v>Nem</v>
      </c>
      <c r="G76" s="26" t="str">
        <f>+VLOOKUP($B76,Adatok!$A$3:$BF$81,35,FALSE)</f>
        <v>Nem</v>
      </c>
      <c r="H76" s="26" t="str">
        <f>+VLOOKUP($B76,Adatok!$A$3:$BF$81,36,FALSE)</f>
        <v>Igen</v>
      </c>
    </row>
    <row r="77" spans="1:8" s="47" customFormat="1" ht="27.6" x14ac:dyDescent="0.25">
      <c r="A77" s="12" t="str">
        <f>+IF(PA!A75&gt;0,PA!A75,"")</f>
        <v/>
      </c>
      <c r="B77" s="16" t="str">
        <f>+IF(PA!B75&gt;0,PA!B75,"")</f>
        <v>SEQ0081</v>
      </c>
      <c r="C77" s="17" t="str">
        <f>+VLOOKUP($B77,Adatok!$A$3:$BF$81,2,FALSE)</f>
        <v>Royal Selyemsonka Eredeti - Pulyka combsonka 200g</v>
      </c>
      <c r="D77" s="13" t="str">
        <f>+VLOOKUP($B77,Adatok!$A$3:$BF$81,3,FALSE)</f>
        <v>Formázott, hőkezelt pulyka combsonka hozzáadott tejfehérjével, szeletelt, védőgázas csomagolásban</v>
      </c>
      <c r="E77" s="26" t="str">
        <f>+VLOOKUP($B77,Adatok!$A$3:$BF$81,33,FALSE)</f>
        <v>Igen</v>
      </c>
      <c r="F77" s="26" t="str">
        <f>+VLOOKUP($B77,Adatok!$A$3:$BF$81,34,FALSE)</f>
        <v>Nem</v>
      </c>
      <c r="G77" s="26" t="str">
        <f>+VLOOKUP($B77,Adatok!$A$3:$BF$81,35,FALSE)</f>
        <v>Nem</v>
      </c>
      <c r="H77" s="26" t="str">
        <f>+VLOOKUP($B77,Adatok!$A$3:$BF$81,36,FALSE)</f>
        <v>Igen</v>
      </c>
    </row>
    <row r="78" spans="1:8" s="47" customFormat="1" ht="41.4" x14ac:dyDescent="0.25">
      <c r="A78" s="12" t="str">
        <f>+IF(PA!A76&gt;0,PA!A76,"")</f>
        <v/>
      </c>
      <c r="B78" s="16" t="str">
        <f>+IF(PA!B76&gt;0,PA!B76,"")</f>
        <v>SEQ0082</v>
      </c>
      <c r="C78" s="17" t="str">
        <f>+VLOOKUP($B78,Adatok!$A$3:$BF$81,2,FALSE)</f>
        <v>Royal Selyemsonka - Pulyka combsonka, sajtos 100g</v>
      </c>
      <c r="D78" s="13" t="str">
        <f>+VLOOKUP($B78,Adatok!$A$3:$BF$81,3,FALSE)</f>
        <v>Formázott, hőkezelt pulyka combsonka sajttal, hozzáadott tejfehérjével, szeletelt, védőgázas csomagolásban</v>
      </c>
      <c r="E78" s="26" t="str">
        <f>+VLOOKUP($B78,Adatok!$A$3:$BF$81,33,FALSE)</f>
        <v>Igen</v>
      </c>
      <c r="F78" s="26" t="str">
        <f>+VLOOKUP($B78,Adatok!$A$3:$BF$81,34,FALSE)</f>
        <v>Nem</v>
      </c>
      <c r="G78" s="26" t="str">
        <f>+VLOOKUP($B78,Adatok!$A$3:$BF$81,35,FALSE)</f>
        <v>Nem</v>
      </c>
      <c r="H78" s="26" t="str">
        <f>+VLOOKUP($B78,Adatok!$A$3:$BF$81,36,FALSE)</f>
        <v>Igen</v>
      </c>
    </row>
    <row r="79" spans="1:8" s="35" customFormat="1" ht="41.4" x14ac:dyDescent="0.25">
      <c r="A79" s="12" t="str">
        <f>+IF(PA!A77&gt;0,PA!A77,"")</f>
        <v/>
      </c>
      <c r="B79" s="16" t="str">
        <f>+IF(PA!B77&gt;0,PA!B77,"")</f>
        <v>SEQ0083</v>
      </c>
      <c r="C79" s="17" t="str">
        <f>+VLOOKUP($B79,Adatok!$A$3:$BF$81,2,FALSE)</f>
        <v>Royal Selyemsonka - Pulyka combsonka, csípős 100g</v>
      </c>
      <c r="D79" s="13" t="str">
        <f>+VLOOKUP($B79,Adatok!$A$3:$BF$81,3,FALSE)</f>
        <v>Enyhén csípős, formázott, hőkezelt pulyka combsonka kaliforniai paprikával, hozzáadott tejfehérjével, szeletelt, védőgázas csomagolásban</v>
      </c>
      <c r="E79" s="26" t="str">
        <f>+VLOOKUP($B79,Adatok!$A$3:$BF$81,33,FALSE)</f>
        <v>Igen</v>
      </c>
      <c r="F79" s="26" t="str">
        <f>+VLOOKUP($B79,Adatok!$A$3:$BF$81,34,FALSE)</f>
        <v>Nem</v>
      </c>
      <c r="G79" s="26" t="str">
        <f>+VLOOKUP($B79,Adatok!$A$3:$BF$81,35,FALSE)</f>
        <v>Nem</v>
      </c>
      <c r="H79" s="26" t="str">
        <f>+VLOOKUP($B79,Adatok!$A$3:$BF$81,36,FALSE)</f>
        <v>Igen</v>
      </c>
    </row>
    <row r="80" spans="1:8" s="35" customFormat="1" ht="41.4" x14ac:dyDescent="0.25">
      <c r="A80" s="12" t="str">
        <f>+IF(PA!A78&gt;0,PA!A78,"")</f>
        <v/>
      </c>
      <c r="B80" s="16" t="str">
        <f>+IF(PA!B78&gt;0,PA!B78,"")</f>
        <v>SEQ0084</v>
      </c>
      <c r="C80" s="17" t="str">
        <f>+VLOOKUP($B80,Adatok!$A$3:$BF$81,2,FALSE)</f>
        <v>Royal Selyemsonka - Pulyka combsonka, füst ízesítésű 100g</v>
      </c>
      <c r="D80" s="13" t="str">
        <f>+VLOOKUP($B80,Adatok!$A$3:$BF$81,3,FALSE)</f>
        <v>Füst ízesítésű, formázott, hőkezelt pulyka combsonka hozzáadott tejfehérjével, szeletelt, védőgázas csomagolásban</v>
      </c>
      <c r="E80" s="26" t="str">
        <f>+VLOOKUP($B80,Adatok!$A$3:$BF$81,33,FALSE)</f>
        <v>Igen</v>
      </c>
      <c r="F80" s="26" t="str">
        <f>+VLOOKUP($B80,Adatok!$A$3:$BF$81,34,FALSE)</f>
        <v>Nem</v>
      </c>
      <c r="G80" s="26" t="str">
        <f>+VLOOKUP($B80,Adatok!$A$3:$BF$81,35,FALSE)</f>
        <v>Nem</v>
      </c>
      <c r="H80" s="26" t="str">
        <f>+VLOOKUP($B80,Adatok!$A$3:$BF$81,36,FALSE)</f>
        <v>Igen</v>
      </c>
    </row>
    <row r="81" spans="1:8" s="35" customFormat="1" ht="27.6" x14ac:dyDescent="0.25">
      <c r="A81" s="12" t="str">
        <f>+IF(PA!A79&gt;0,PA!A79,"")</f>
        <v/>
      </c>
      <c r="B81" s="16" t="str">
        <f>+IF(PA!B79&gt;0,PA!B79,"")</f>
        <v>SEU0006</v>
      </c>
      <c r="C81" s="17" t="str">
        <f>+VLOOKUP($B81,Adatok!$A$3:$BF$81,2,FALSE)</f>
        <v>Royal Selyemsonka mellhúsból - Pulyka mellsonka 80g</v>
      </c>
      <c r="D81" s="13" t="str">
        <f>+VLOOKUP($B81,Adatok!$A$3:$BF$81,3,FALSE)</f>
        <v>Formázott, hőkezelt pulyka mellsonka, szeletelt, védőgázas csomagolásban</v>
      </c>
      <c r="E81" s="26" t="str">
        <f>+VLOOKUP($B81,Adatok!$A$3:$BF$81,33,FALSE)</f>
        <v>Igen</v>
      </c>
      <c r="F81" s="26" t="str">
        <f>+VLOOKUP($B81,Adatok!$A$3:$BF$81,34,FALSE)</f>
        <v>Nem</v>
      </c>
      <c r="G81" s="26" t="str">
        <f>+VLOOKUP($B81,Adatok!$A$3:$BF$81,35,FALSE)</f>
        <v>Nem</v>
      </c>
      <c r="H81" s="26" t="str">
        <f>+VLOOKUP($B81,Adatok!$A$3:$BF$81,36,FALSE)</f>
        <v>Nem</v>
      </c>
    </row>
    <row r="82" spans="1:8" s="35" customFormat="1" ht="27.6" x14ac:dyDescent="0.25">
      <c r="A82" s="12" t="str">
        <f>+IF(PA!A80&gt;0,PA!A80,"")</f>
        <v/>
      </c>
      <c r="B82" s="16" t="str">
        <f>+IF(PA!B80&gt;0,PA!B80,"")</f>
        <v>SEU0007</v>
      </c>
      <c r="C82" s="17" t="str">
        <f>+VLOOKUP($B82,Adatok!$A$3:$BF$81,2,FALSE)</f>
        <v>Royal Selyemsonka mellhúsból - Pulyka mellsonka 160g</v>
      </c>
      <c r="D82" s="13" t="str">
        <f>+VLOOKUP($B82,Adatok!$A$3:$BF$81,3,FALSE)</f>
        <v>Formázott, hőkezelt pulyka mellsonka, szeletelt, védőgázas csomagolásban</v>
      </c>
      <c r="E82" s="26" t="str">
        <f>+VLOOKUP($B82,Adatok!$A$3:$BF$81,33,FALSE)</f>
        <v>Igen</v>
      </c>
      <c r="F82" s="26" t="str">
        <f>+VLOOKUP($B82,Adatok!$A$3:$BF$81,34,FALSE)</f>
        <v>Nem</v>
      </c>
      <c r="G82" s="26" t="str">
        <f>+VLOOKUP($B82,Adatok!$A$3:$BF$81,35,FALSE)</f>
        <v>Nem</v>
      </c>
      <c r="H82" s="26" t="str">
        <f>+VLOOKUP($B82,Adatok!$A$3:$BF$81,36,FALSE)</f>
        <v>Nem</v>
      </c>
    </row>
    <row r="83" spans="1:8" s="35" customFormat="1" ht="27.6" x14ac:dyDescent="0.25">
      <c r="A83" s="12" t="str">
        <f>+IF(PA!A81&gt;0,PA!A81,"")</f>
        <v>Snacki &amp; Go</v>
      </c>
      <c r="B83" s="16" t="str">
        <f>+IF(PA!B81&gt;0,PA!B81,"")</f>
        <v>OAH0026</v>
      </c>
      <c r="C83" s="17" t="str">
        <f>+VLOOKUP($B83,Adatok!$A$3:$BF$81,2,FALSE)</f>
        <v>Snacki &amp; Go - füst ízesítésű 140g</v>
      </c>
      <c r="D83" s="13" t="str">
        <f>+VLOOKUP($B83,Adatok!$A$3:$BF$81,3,FALSE)</f>
        <v>Füst ízesítésű, csontokról mechanikusan lefejtett pulykahúsból készült termék, védőgázas csomagolásban</v>
      </c>
      <c r="E83" s="26" t="str">
        <f>+VLOOKUP($B83,Adatok!$A$3:$BF$81,33,FALSE)</f>
        <v>Igen</v>
      </c>
      <c r="F83" s="26" t="str">
        <f>+VLOOKUP($B83,Adatok!$A$3:$BF$81,34,FALSE)</f>
        <v>Nem</v>
      </c>
      <c r="G83" s="26" t="str">
        <f>+VLOOKUP($B83,Adatok!$A$3:$BF$81,35,FALSE)</f>
        <v>Igen</v>
      </c>
      <c r="H83" s="26" t="str">
        <f>+VLOOKUP($B83,Adatok!$A$3:$BF$81,36,FALSE)</f>
        <v>Nem</v>
      </c>
    </row>
    <row r="84" spans="1:8" s="35" customFormat="1" ht="41.4" x14ac:dyDescent="0.25">
      <c r="A84" s="12" t="str">
        <f>+IF(PA!A82&gt;0,PA!A82,"")</f>
        <v/>
      </c>
      <c r="B84" s="16" t="str">
        <f>+IF(PA!B82&gt;0,PA!B82,"")</f>
        <v>OAH0103</v>
      </c>
      <c r="C84" s="17" t="str">
        <f>+VLOOKUP($B84,Adatok!$A$3:$BF$81,2,FALSE)</f>
        <v>Snacki &amp; Go - füst ízesítésű, sajtos 140g</v>
      </c>
      <c r="D84" s="13" t="str">
        <f>+VLOOKUP($B84,Adatok!$A$3:$BF$81,3,FALSE)</f>
        <v>Füst ízesítésű, csontokról mechanikusan lefejtett pulykahúsból készült termék sajttal, védőgázas csomagolásban</v>
      </c>
      <c r="E84" s="26" t="str">
        <f>+VLOOKUP($B84,Adatok!$A$3:$BF$81,33,FALSE)</f>
        <v>Igen</v>
      </c>
      <c r="F84" s="26" t="str">
        <f>+VLOOKUP($B84,Adatok!$A$3:$BF$81,34,FALSE)</f>
        <v>Nem</v>
      </c>
      <c r="G84" s="26" t="str">
        <f>+VLOOKUP($B84,Adatok!$A$3:$BF$81,35,FALSE)</f>
        <v>Igen</v>
      </c>
      <c r="H84" s="26" t="str">
        <f>+VLOOKUP($B84,Adatok!$A$3:$BF$81,36,FALSE)</f>
        <v>Igen</v>
      </c>
    </row>
    <row r="85" spans="1:8" s="25" customFormat="1" ht="27.6" x14ac:dyDescent="0.25">
      <c r="A85" s="12"/>
      <c r="B85" s="16" t="str">
        <f>+IF(PA!B83&gt;0,PA!B83,"")</f>
        <v>UXJ0001</v>
      </c>
      <c r="C85" s="17" t="str">
        <f>+VLOOKUP($B85,Adatok!$A$3:$BF$81,2,FALSE)</f>
        <v>Snacki &amp; Go - Húsgolyó 125g</v>
      </c>
      <c r="D85" s="13" t="str">
        <f>+VLOOKUP($B85,Adatok!$A$3:$BF$81,3,FALSE)</f>
        <v>Készresütött pulyka húsgolyó, védőgázas csomagolásban (ajándék szósszal)</v>
      </c>
      <c r="E85" s="26" t="str">
        <f>+VLOOKUP($B85,Adatok!$A$3:$BF$81,33,FALSE)</f>
        <v>Igen</v>
      </c>
      <c r="F85" s="26" t="str">
        <f>+VLOOKUP($B85,Adatok!$A$3:$BF$81,34,FALSE)</f>
        <v>Nem</v>
      </c>
      <c r="G85" s="26" t="str">
        <f>+VLOOKUP($B85,Adatok!$A$3:$BF$81,35,FALSE)</f>
        <v>Nem</v>
      </c>
      <c r="H85" s="26" t="str">
        <f>+VLOOKUP($B85,Adatok!$A$3:$BF$81,36,FALSE)</f>
        <v>Nem</v>
      </c>
    </row>
    <row r="86" spans="1:8" s="25" customFormat="1" x14ac:dyDescent="0.25">
      <c r="A86" s="12"/>
      <c r="B86" s="32"/>
      <c r="C86" s="61"/>
      <c r="D86" s="33"/>
      <c r="E86" s="34"/>
      <c r="F86" s="34"/>
      <c r="G86" s="34"/>
      <c r="H86" s="34"/>
    </row>
    <row r="87" spans="1:8" x14ac:dyDescent="0.25">
      <c r="B87" s="18" t="s">
        <v>627</v>
      </c>
      <c r="C87" s="65"/>
    </row>
  </sheetData>
  <sheetProtection password="D9B3" sheet="1" objects="1" scenarios="1" formatColumns="0" formatRows="0" autoFilter="0"/>
  <conditionalFormatting sqref="E6:H82">
    <cfRule type="cellIs" dxfId="577" priority="10" operator="equal">
      <formula>"Igen"</formula>
    </cfRule>
  </conditionalFormatting>
  <conditionalFormatting sqref="E7:H82">
    <cfRule type="cellIs" dxfId="576" priority="9" operator="equal">
      <formula>"Nem"</formula>
    </cfRule>
  </conditionalFormatting>
  <conditionalFormatting sqref="E83:H83">
    <cfRule type="cellIs" dxfId="575" priority="4" operator="equal">
      <formula>"Igen"</formula>
    </cfRule>
  </conditionalFormatting>
  <conditionalFormatting sqref="E83:H83">
    <cfRule type="cellIs" dxfId="574" priority="3" operator="equal">
      <formula>"Nem"</formula>
    </cfRule>
  </conditionalFormatting>
  <conditionalFormatting sqref="E84:H86">
    <cfRule type="cellIs" dxfId="573" priority="2" operator="equal">
      <formula>"Igen"</formula>
    </cfRule>
  </conditionalFormatting>
  <conditionalFormatting sqref="E84:H86">
    <cfRule type="cellIs" dxfId="572" priority="1" operator="equal">
      <formula>"Nem"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tabColor rgb="FF00B0F0"/>
  </sheetPr>
  <dimension ref="A1:BN81"/>
  <sheetViews>
    <sheetView zoomScale="85" zoomScaleNormal="85" workbookViewId="0">
      <pane xSplit="2" ySplit="2" topLeftCell="C3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21.5546875" defaultRowHeight="13.8" x14ac:dyDescent="0.25"/>
  <cols>
    <col min="1" max="1" width="21.5546875" style="3"/>
    <col min="2" max="2" width="40.33203125" style="3" customWidth="1"/>
    <col min="3" max="3" width="50.33203125" style="3" customWidth="1"/>
    <col min="4" max="4" width="26.88671875" style="3" bestFit="1" customWidth="1"/>
    <col min="5" max="5" width="26.88671875" style="3" customWidth="1"/>
    <col min="6" max="6" width="15.88671875" style="3" customWidth="1"/>
    <col min="7" max="7" width="13.109375" style="3" customWidth="1"/>
    <col min="8" max="32" width="26.88671875" style="3" customWidth="1"/>
    <col min="33" max="33" width="9.44140625" style="3" customWidth="1"/>
    <col min="34" max="34" width="9.33203125" style="3" customWidth="1"/>
    <col min="35" max="35" width="9.44140625" style="3" customWidth="1"/>
    <col min="36" max="36" width="9" style="3" customWidth="1"/>
    <col min="37" max="37" width="39.5546875" style="3" customWidth="1"/>
    <col min="38" max="57" width="21.5546875" style="3"/>
    <col min="58" max="58" width="11.44140625" style="3" customWidth="1"/>
    <col min="59" max="59" width="5.44140625" style="3" customWidth="1"/>
    <col min="60" max="60" width="15.44140625" style="3" bestFit="1" customWidth="1"/>
    <col min="61" max="61" width="10.6640625" style="3" bestFit="1" customWidth="1"/>
    <col min="62" max="62" width="11.33203125" style="3" customWidth="1"/>
    <col min="63" max="63" width="4.5546875" style="3" bestFit="1" customWidth="1"/>
    <col min="64" max="64" width="7.33203125" style="3" bestFit="1" customWidth="1"/>
    <col min="65" max="65" width="6.109375" style="3" customWidth="1"/>
    <col min="66" max="66" width="16.5546875" style="3" customWidth="1"/>
    <col min="67" max="16384" width="21.5546875" style="3"/>
  </cols>
  <sheetData>
    <row r="1" spans="1:66" s="8" customFormat="1" x14ac:dyDescent="0.25">
      <c r="A1" s="8">
        <v>1</v>
      </c>
      <c r="B1" s="8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21</v>
      </c>
      <c r="V1" s="8">
        <v>22</v>
      </c>
      <c r="W1" s="8">
        <v>23</v>
      </c>
      <c r="X1" s="8">
        <v>24</v>
      </c>
      <c r="Y1" s="8">
        <v>25</v>
      </c>
      <c r="Z1" s="8">
        <v>26</v>
      </c>
      <c r="AA1" s="8">
        <v>27</v>
      </c>
      <c r="AB1" s="8">
        <v>28</v>
      </c>
      <c r="AC1" s="8">
        <v>29</v>
      </c>
      <c r="AD1" s="8">
        <v>30</v>
      </c>
      <c r="AE1" s="8">
        <v>31</v>
      </c>
      <c r="AF1" s="8">
        <v>32</v>
      </c>
      <c r="AG1" s="8">
        <v>33</v>
      </c>
      <c r="AH1" s="8">
        <v>34</v>
      </c>
      <c r="AI1" s="8">
        <v>35</v>
      </c>
      <c r="AJ1" s="8">
        <v>36</v>
      </c>
      <c r="AK1" s="8">
        <v>37</v>
      </c>
      <c r="AL1" s="8">
        <v>38</v>
      </c>
      <c r="AM1" s="8">
        <v>39</v>
      </c>
      <c r="AN1" s="8">
        <v>40</v>
      </c>
      <c r="AO1" s="8">
        <v>41</v>
      </c>
      <c r="AP1" s="8">
        <v>42</v>
      </c>
      <c r="AQ1" s="8">
        <v>43</v>
      </c>
      <c r="AR1" s="8">
        <v>44</v>
      </c>
      <c r="AS1" s="8">
        <v>45</v>
      </c>
      <c r="AT1" s="8">
        <v>46</v>
      </c>
      <c r="AU1" s="8">
        <v>47</v>
      </c>
      <c r="AV1" s="8">
        <v>48</v>
      </c>
      <c r="AW1" s="8">
        <v>49</v>
      </c>
      <c r="AX1" s="8">
        <v>50</v>
      </c>
      <c r="AY1" s="8">
        <v>51</v>
      </c>
      <c r="AZ1" s="8">
        <v>52</v>
      </c>
      <c r="BA1" s="8">
        <v>53</v>
      </c>
      <c r="BB1" s="8">
        <v>54</v>
      </c>
      <c r="BC1" s="8">
        <v>55</v>
      </c>
      <c r="BD1" s="8">
        <v>56</v>
      </c>
      <c r="BE1" s="8">
        <v>57</v>
      </c>
      <c r="BF1" s="8">
        <v>58</v>
      </c>
      <c r="BG1" s="8">
        <v>59</v>
      </c>
      <c r="BH1" s="8">
        <v>60</v>
      </c>
      <c r="BI1" s="8">
        <v>61</v>
      </c>
      <c r="BJ1" s="8">
        <v>62</v>
      </c>
      <c r="BK1" s="8">
        <v>63</v>
      </c>
      <c r="BL1" s="8">
        <v>64</v>
      </c>
      <c r="BM1" s="8">
        <v>64</v>
      </c>
      <c r="BN1" s="8">
        <v>65</v>
      </c>
    </row>
    <row r="2" spans="1:66" s="4" customFormat="1" ht="41.4" x14ac:dyDescent="0.25">
      <c r="A2" s="2" t="s">
        <v>0</v>
      </c>
      <c r="B2" s="2" t="s">
        <v>1</v>
      </c>
      <c r="C2" s="2" t="s">
        <v>2</v>
      </c>
      <c r="D2" s="2" t="s">
        <v>45</v>
      </c>
      <c r="E2" s="2" t="s">
        <v>64</v>
      </c>
      <c r="F2" s="2" t="s">
        <v>46</v>
      </c>
      <c r="G2" s="2" t="s">
        <v>60</v>
      </c>
      <c r="H2" s="5" t="s">
        <v>73</v>
      </c>
      <c r="I2" s="5" t="s">
        <v>75</v>
      </c>
      <c r="J2" s="5" t="s">
        <v>74</v>
      </c>
      <c r="K2" s="5" t="s">
        <v>76</v>
      </c>
      <c r="L2" s="5" t="s">
        <v>77</v>
      </c>
      <c r="M2" s="5" t="s">
        <v>78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83</v>
      </c>
      <c r="S2" s="5" t="s">
        <v>84</v>
      </c>
      <c r="T2" s="5" t="s">
        <v>85</v>
      </c>
      <c r="U2" s="5" t="s">
        <v>86</v>
      </c>
      <c r="V2" s="2" t="s">
        <v>87</v>
      </c>
      <c r="W2" s="2" t="s">
        <v>47</v>
      </c>
      <c r="X2" s="2" t="s">
        <v>411</v>
      </c>
      <c r="Y2" s="2" t="s">
        <v>48</v>
      </c>
      <c r="Z2" s="2" t="s">
        <v>49</v>
      </c>
      <c r="AA2" s="2" t="s">
        <v>50</v>
      </c>
      <c r="AB2" s="2" t="s">
        <v>51</v>
      </c>
      <c r="AC2" s="2" t="s">
        <v>52</v>
      </c>
      <c r="AD2" s="2" t="s">
        <v>53</v>
      </c>
      <c r="AE2" s="2" t="s">
        <v>54</v>
      </c>
      <c r="AF2" s="2" t="s">
        <v>55</v>
      </c>
      <c r="AG2" s="5" t="s">
        <v>56</v>
      </c>
      <c r="AH2" s="5" t="s">
        <v>57</v>
      </c>
      <c r="AI2" s="5" t="s">
        <v>58</v>
      </c>
      <c r="AJ2" s="5" t="s">
        <v>59</v>
      </c>
      <c r="AK2" s="2" t="s">
        <v>3</v>
      </c>
      <c r="AL2" s="2" t="s">
        <v>4</v>
      </c>
      <c r="AM2" s="2" t="s">
        <v>5</v>
      </c>
      <c r="AN2" s="2" t="s">
        <v>6</v>
      </c>
      <c r="AO2" s="2" t="s">
        <v>197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436</v>
      </c>
      <c r="AU2" s="2" t="s">
        <v>68</v>
      </c>
      <c r="AV2" s="2" t="s">
        <v>11</v>
      </c>
      <c r="AW2" s="2" t="s">
        <v>69</v>
      </c>
      <c r="AX2" s="2" t="s">
        <v>70</v>
      </c>
      <c r="AY2" s="2" t="s">
        <v>71</v>
      </c>
      <c r="AZ2" s="2" t="s">
        <v>72</v>
      </c>
      <c r="BA2" s="2" t="s">
        <v>103</v>
      </c>
      <c r="BB2" s="2" t="s">
        <v>102</v>
      </c>
      <c r="BC2" s="2" t="s">
        <v>12</v>
      </c>
      <c r="BD2" s="2" t="s">
        <v>104</v>
      </c>
      <c r="BE2" s="2" t="s">
        <v>13</v>
      </c>
      <c r="BF2" s="2" t="s">
        <v>105</v>
      </c>
      <c r="BG2" s="2" t="s">
        <v>106</v>
      </c>
      <c r="BH2" s="2" t="s">
        <v>107</v>
      </c>
      <c r="BI2" s="2" t="s">
        <v>108</v>
      </c>
      <c r="BJ2" s="2" t="s">
        <v>113</v>
      </c>
      <c r="BK2" s="2" t="s">
        <v>109</v>
      </c>
      <c r="BL2" s="2" t="s">
        <v>110</v>
      </c>
      <c r="BM2" s="2" t="s">
        <v>111</v>
      </c>
      <c r="BN2" s="2" t="s">
        <v>112</v>
      </c>
    </row>
    <row r="3" spans="1:66" x14ac:dyDescent="0.25">
      <c r="A3" s="31" t="s">
        <v>210</v>
      </c>
      <c r="B3" s="31" t="s">
        <v>532</v>
      </c>
      <c r="C3" s="31" t="s">
        <v>198</v>
      </c>
      <c r="D3" s="31" t="s">
        <v>396</v>
      </c>
      <c r="E3" s="31" t="s">
        <v>392</v>
      </c>
      <c r="F3" s="31" t="s">
        <v>62</v>
      </c>
      <c r="G3" s="31" t="s">
        <v>16</v>
      </c>
      <c r="H3" s="31" t="s">
        <v>62</v>
      </c>
      <c r="I3" s="31" t="s">
        <v>62</v>
      </c>
      <c r="J3" s="31" t="s">
        <v>62</v>
      </c>
      <c r="K3" s="31" t="s">
        <v>62</v>
      </c>
      <c r="L3" s="31" t="s">
        <v>62</v>
      </c>
      <c r="M3" s="31" t="s">
        <v>62</v>
      </c>
      <c r="N3" s="31" t="s">
        <v>62</v>
      </c>
      <c r="O3" s="31" t="s">
        <v>62</v>
      </c>
      <c r="P3" s="31" t="s">
        <v>62</v>
      </c>
      <c r="Q3" s="31" t="s">
        <v>61</v>
      </c>
      <c r="R3" s="31" t="s">
        <v>62</v>
      </c>
      <c r="S3" s="31" t="s">
        <v>62</v>
      </c>
      <c r="T3" s="31" t="s">
        <v>62</v>
      </c>
      <c r="U3" s="31" t="s">
        <v>62</v>
      </c>
      <c r="V3" s="31" t="s">
        <v>61</v>
      </c>
      <c r="W3" s="31" t="s">
        <v>61</v>
      </c>
      <c r="X3" s="31" t="s">
        <v>61</v>
      </c>
      <c r="Y3" s="31" t="s">
        <v>62</v>
      </c>
      <c r="Z3" s="31" t="s">
        <v>62</v>
      </c>
      <c r="AA3" s="31" t="s">
        <v>62</v>
      </c>
      <c r="AB3" s="31" t="s">
        <v>62</v>
      </c>
      <c r="AC3" s="31" t="s">
        <v>62</v>
      </c>
      <c r="AD3" s="31" t="s">
        <v>62</v>
      </c>
      <c r="AE3" s="31" t="s">
        <v>62</v>
      </c>
      <c r="AF3" s="31" t="s">
        <v>62</v>
      </c>
      <c r="AG3" s="31" t="s">
        <v>61</v>
      </c>
      <c r="AH3" s="31" t="s">
        <v>62</v>
      </c>
      <c r="AI3" s="31" t="s">
        <v>61</v>
      </c>
      <c r="AJ3" s="31" t="s">
        <v>61</v>
      </c>
      <c r="AK3" s="31" t="s">
        <v>237</v>
      </c>
      <c r="AL3" s="56">
        <v>140</v>
      </c>
      <c r="AM3" s="56">
        <v>145</v>
      </c>
      <c r="AN3" s="31" t="s">
        <v>238</v>
      </c>
      <c r="AO3" s="31" t="s">
        <v>130</v>
      </c>
      <c r="AP3" s="56">
        <v>5.6</v>
      </c>
      <c r="AQ3" s="56">
        <v>6.0030000000000001</v>
      </c>
      <c r="AR3" s="31" t="s">
        <v>239</v>
      </c>
      <c r="AS3" s="31" t="s">
        <v>435</v>
      </c>
      <c r="AT3" s="31" t="s">
        <v>131</v>
      </c>
      <c r="AU3" s="31">
        <v>40</v>
      </c>
      <c r="AV3" s="31" t="s">
        <v>15</v>
      </c>
      <c r="AW3" s="31">
        <v>12</v>
      </c>
      <c r="AX3" s="31">
        <v>5</v>
      </c>
      <c r="AY3" s="31">
        <v>60</v>
      </c>
      <c r="AZ3" s="31">
        <v>2400</v>
      </c>
      <c r="BA3" s="31">
        <v>336</v>
      </c>
      <c r="BB3" s="31">
        <v>384.17</v>
      </c>
      <c r="BC3" s="56">
        <v>1060</v>
      </c>
      <c r="BD3" s="31" t="s">
        <v>240</v>
      </c>
      <c r="BE3" s="56">
        <v>90</v>
      </c>
      <c r="BF3" s="1"/>
      <c r="BG3" s="1"/>
      <c r="BH3" s="1"/>
      <c r="BI3" s="1"/>
      <c r="BJ3" s="1"/>
      <c r="BK3" s="1"/>
      <c r="BL3" s="1"/>
      <c r="BM3" s="1"/>
      <c r="BN3" s="1"/>
    </row>
    <row r="4" spans="1:66" x14ac:dyDescent="0.25">
      <c r="A4" s="31" t="s">
        <v>211</v>
      </c>
      <c r="B4" s="31" t="s">
        <v>533</v>
      </c>
      <c r="C4" s="31" t="s">
        <v>198</v>
      </c>
      <c r="D4" s="31" t="s">
        <v>396</v>
      </c>
      <c r="E4" s="31" t="s">
        <v>392</v>
      </c>
      <c r="F4" s="31" t="s">
        <v>62</v>
      </c>
      <c r="G4" s="31" t="s">
        <v>17</v>
      </c>
      <c r="H4" s="31" t="s">
        <v>62</v>
      </c>
      <c r="I4" s="31" t="s">
        <v>62</v>
      </c>
      <c r="J4" s="31" t="s">
        <v>62</v>
      </c>
      <c r="K4" s="31" t="s">
        <v>62</v>
      </c>
      <c r="L4" s="31" t="s">
        <v>62</v>
      </c>
      <c r="M4" s="31" t="s">
        <v>62</v>
      </c>
      <c r="N4" s="31" t="s">
        <v>62</v>
      </c>
      <c r="O4" s="31" t="s">
        <v>62</v>
      </c>
      <c r="P4" s="31" t="s">
        <v>62</v>
      </c>
      <c r="Q4" s="31" t="s">
        <v>61</v>
      </c>
      <c r="R4" s="31" t="s">
        <v>62</v>
      </c>
      <c r="S4" s="31" t="s">
        <v>62</v>
      </c>
      <c r="T4" s="31" t="s">
        <v>62</v>
      </c>
      <c r="U4" s="31" t="s">
        <v>62</v>
      </c>
      <c r="V4" s="31" t="s">
        <v>61</v>
      </c>
      <c r="W4" s="31" t="s">
        <v>61</v>
      </c>
      <c r="X4" s="31" t="s">
        <v>61</v>
      </c>
      <c r="Y4" s="31" t="s">
        <v>62</v>
      </c>
      <c r="Z4" s="31" t="s">
        <v>62</v>
      </c>
      <c r="AA4" s="31" t="s">
        <v>62</v>
      </c>
      <c r="AB4" s="31" t="s">
        <v>62</v>
      </c>
      <c r="AC4" s="31" t="s">
        <v>62</v>
      </c>
      <c r="AD4" s="31" t="s">
        <v>62</v>
      </c>
      <c r="AE4" s="31" t="s">
        <v>62</v>
      </c>
      <c r="AF4" s="31" t="s">
        <v>62</v>
      </c>
      <c r="AG4" s="31" t="s">
        <v>61</v>
      </c>
      <c r="AH4" s="31" t="s">
        <v>62</v>
      </c>
      <c r="AI4" s="31" t="s">
        <v>61</v>
      </c>
      <c r="AJ4" s="31" t="s">
        <v>61</v>
      </c>
      <c r="AK4" s="31" t="s">
        <v>241</v>
      </c>
      <c r="AL4" s="56">
        <v>350</v>
      </c>
      <c r="AM4" s="56">
        <v>358</v>
      </c>
      <c r="AN4" s="31" t="s">
        <v>242</v>
      </c>
      <c r="AO4" s="31" t="s">
        <v>132</v>
      </c>
      <c r="AP4" s="56">
        <v>7</v>
      </c>
      <c r="AQ4" s="56">
        <v>7.3630000000000004</v>
      </c>
      <c r="AR4" s="31" t="s">
        <v>243</v>
      </c>
      <c r="AS4" s="31" t="s">
        <v>435</v>
      </c>
      <c r="AT4" s="31" t="s">
        <v>131</v>
      </c>
      <c r="AU4" s="31">
        <v>20</v>
      </c>
      <c r="AV4" s="31" t="s">
        <v>15</v>
      </c>
      <c r="AW4" s="31">
        <v>12</v>
      </c>
      <c r="AX4" s="31">
        <v>5</v>
      </c>
      <c r="AY4" s="31">
        <v>60</v>
      </c>
      <c r="AZ4" s="31">
        <v>1200</v>
      </c>
      <c r="BA4" s="31">
        <v>420</v>
      </c>
      <c r="BB4" s="31">
        <v>464.98</v>
      </c>
      <c r="BC4" s="56">
        <v>1060</v>
      </c>
      <c r="BD4" s="31" t="s">
        <v>240</v>
      </c>
      <c r="BE4" s="56">
        <v>90</v>
      </c>
      <c r="BF4" s="1"/>
      <c r="BG4" s="1"/>
      <c r="BH4" s="1"/>
      <c r="BI4" s="1"/>
      <c r="BJ4" s="1"/>
      <c r="BK4" s="1"/>
      <c r="BL4" s="1"/>
      <c r="BM4" s="1"/>
      <c r="BN4" s="1"/>
    </row>
    <row r="5" spans="1:66" x14ac:dyDescent="0.25">
      <c r="A5" s="31" t="s">
        <v>212</v>
      </c>
      <c r="B5" s="31" t="s">
        <v>534</v>
      </c>
      <c r="C5" s="31" t="s">
        <v>198</v>
      </c>
      <c r="D5" s="31" t="s">
        <v>396</v>
      </c>
      <c r="E5" s="31" t="s">
        <v>392</v>
      </c>
      <c r="F5" s="31" t="s">
        <v>62</v>
      </c>
      <c r="G5" s="31" t="s">
        <v>186</v>
      </c>
      <c r="H5" s="31" t="s">
        <v>62</v>
      </c>
      <c r="I5" s="31" t="s">
        <v>62</v>
      </c>
      <c r="J5" s="31" t="s">
        <v>62</v>
      </c>
      <c r="K5" s="31" t="s">
        <v>62</v>
      </c>
      <c r="L5" s="31" t="s">
        <v>62</v>
      </c>
      <c r="M5" s="31" t="s">
        <v>62</v>
      </c>
      <c r="N5" s="31" t="s">
        <v>62</v>
      </c>
      <c r="O5" s="31" t="s">
        <v>62</v>
      </c>
      <c r="P5" s="31" t="s">
        <v>62</v>
      </c>
      <c r="Q5" s="31" t="s">
        <v>61</v>
      </c>
      <c r="R5" s="31" t="s">
        <v>62</v>
      </c>
      <c r="S5" s="31" t="s">
        <v>62</v>
      </c>
      <c r="T5" s="31" t="s">
        <v>62</v>
      </c>
      <c r="U5" s="31" t="s">
        <v>62</v>
      </c>
      <c r="V5" s="31" t="s">
        <v>61</v>
      </c>
      <c r="W5" s="31" t="s">
        <v>61</v>
      </c>
      <c r="X5" s="31" t="s">
        <v>61</v>
      </c>
      <c r="Y5" s="31" t="s">
        <v>62</v>
      </c>
      <c r="Z5" s="31" t="s">
        <v>62</v>
      </c>
      <c r="AA5" s="31" t="s">
        <v>62</v>
      </c>
      <c r="AB5" s="31" t="s">
        <v>62</v>
      </c>
      <c r="AC5" s="31" t="s">
        <v>62</v>
      </c>
      <c r="AD5" s="31" t="s">
        <v>62</v>
      </c>
      <c r="AE5" s="31" t="s">
        <v>62</v>
      </c>
      <c r="AF5" s="31" t="s">
        <v>62</v>
      </c>
      <c r="AG5" s="31" t="s">
        <v>61</v>
      </c>
      <c r="AH5" s="31" t="s">
        <v>62</v>
      </c>
      <c r="AI5" s="31" t="s">
        <v>61</v>
      </c>
      <c r="AJ5" s="31" t="s">
        <v>61</v>
      </c>
      <c r="AK5" s="31" t="s">
        <v>244</v>
      </c>
      <c r="AL5" s="56">
        <v>280</v>
      </c>
      <c r="AM5" s="56">
        <v>288</v>
      </c>
      <c r="AN5" s="31" t="s">
        <v>245</v>
      </c>
      <c r="AO5" s="31" t="s">
        <v>132</v>
      </c>
      <c r="AP5" s="56">
        <v>5.6</v>
      </c>
      <c r="AQ5" s="56">
        <v>5.9630000000000001</v>
      </c>
      <c r="AR5" s="31" t="s">
        <v>246</v>
      </c>
      <c r="AS5" s="31" t="s">
        <v>435</v>
      </c>
      <c r="AT5" s="31" t="s">
        <v>131</v>
      </c>
      <c r="AU5" s="31">
        <v>20</v>
      </c>
      <c r="AV5" s="31" t="s">
        <v>15</v>
      </c>
      <c r="AW5" s="31">
        <v>12</v>
      </c>
      <c r="AX5" s="31">
        <v>5</v>
      </c>
      <c r="AY5" s="31">
        <v>60</v>
      </c>
      <c r="AZ5" s="31">
        <v>1200</v>
      </c>
      <c r="BA5" s="31">
        <v>336</v>
      </c>
      <c r="BB5" s="31">
        <v>380.98</v>
      </c>
      <c r="BC5" s="56">
        <v>1060</v>
      </c>
      <c r="BD5" s="31" t="s">
        <v>240</v>
      </c>
      <c r="BE5" s="56">
        <v>90</v>
      </c>
      <c r="BF5" s="1"/>
      <c r="BG5" s="1"/>
      <c r="BH5" s="1"/>
      <c r="BI5" s="1"/>
      <c r="BJ5" s="1"/>
      <c r="BK5" s="1"/>
      <c r="BL5" s="1"/>
      <c r="BM5" s="1"/>
      <c r="BN5" s="1"/>
    </row>
    <row r="6" spans="1:66" ht="39.6" x14ac:dyDescent="0.25">
      <c r="A6" s="31" t="s">
        <v>213</v>
      </c>
      <c r="B6" s="31" t="s">
        <v>535</v>
      </c>
      <c r="C6" s="31" t="s">
        <v>421</v>
      </c>
      <c r="D6" s="31" t="s">
        <v>409</v>
      </c>
      <c r="E6" s="31" t="s">
        <v>392</v>
      </c>
      <c r="F6" s="31" t="s">
        <v>62</v>
      </c>
      <c r="G6" s="31" t="s">
        <v>16</v>
      </c>
      <c r="H6" s="31" t="s">
        <v>62</v>
      </c>
      <c r="I6" s="31" t="s">
        <v>62</v>
      </c>
      <c r="J6" s="31" t="s">
        <v>62</v>
      </c>
      <c r="K6" s="31" t="s">
        <v>62</v>
      </c>
      <c r="L6" s="31" t="s">
        <v>62</v>
      </c>
      <c r="M6" s="31" t="s">
        <v>62</v>
      </c>
      <c r="N6" s="31" t="s">
        <v>62</v>
      </c>
      <c r="O6" s="31" t="s">
        <v>62</v>
      </c>
      <c r="P6" s="31" t="s">
        <v>62</v>
      </c>
      <c r="Q6" s="31" t="s">
        <v>61</v>
      </c>
      <c r="R6" s="31" t="s">
        <v>62</v>
      </c>
      <c r="S6" s="31" t="s">
        <v>62</v>
      </c>
      <c r="T6" s="31" t="s">
        <v>62</v>
      </c>
      <c r="U6" s="31" t="s">
        <v>62</v>
      </c>
      <c r="V6" s="31" t="s">
        <v>61</v>
      </c>
      <c r="W6" s="31" t="s">
        <v>61</v>
      </c>
      <c r="X6" s="31" t="s">
        <v>61</v>
      </c>
      <c r="Y6" s="31" t="s">
        <v>62</v>
      </c>
      <c r="Z6" s="31" t="s">
        <v>62</v>
      </c>
      <c r="AA6" s="31" t="s">
        <v>62</v>
      </c>
      <c r="AB6" s="31" t="s">
        <v>62</v>
      </c>
      <c r="AC6" s="31" t="s">
        <v>62</v>
      </c>
      <c r="AD6" s="31" t="s">
        <v>62</v>
      </c>
      <c r="AE6" s="31" t="s">
        <v>62</v>
      </c>
      <c r="AF6" s="31" t="s">
        <v>62</v>
      </c>
      <c r="AG6" s="31" t="s">
        <v>61</v>
      </c>
      <c r="AH6" s="31" t="s">
        <v>62</v>
      </c>
      <c r="AI6" s="31" t="s">
        <v>61</v>
      </c>
      <c r="AJ6" s="31" t="s">
        <v>61</v>
      </c>
      <c r="AK6" s="31" t="s">
        <v>247</v>
      </c>
      <c r="AL6" s="56">
        <v>140</v>
      </c>
      <c r="AM6" s="56">
        <v>145</v>
      </c>
      <c r="AN6" s="31" t="s">
        <v>248</v>
      </c>
      <c r="AO6" s="31" t="s">
        <v>130</v>
      </c>
      <c r="AP6" s="56">
        <v>2.8</v>
      </c>
      <c r="AQ6" s="56">
        <v>3.0139999999999998</v>
      </c>
      <c r="AR6" s="31" t="s">
        <v>249</v>
      </c>
      <c r="AS6" s="31" t="s">
        <v>435</v>
      </c>
      <c r="AT6" s="31" t="s">
        <v>133</v>
      </c>
      <c r="AU6" s="31">
        <v>20</v>
      </c>
      <c r="AV6" s="31" t="s">
        <v>15</v>
      </c>
      <c r="AW6" s="31">
        <v>24</v>
      </c>
      <c r="AX6" s="31">
        <v>5</v>
      </c>
      <c r="AY6" s="31">
        <v>120</v>
      </c>
      <c r="AZ6" s="31">
        <v>2400</v>
      </c>
      <c r="BA6" s="31">
        <v>336</v>
      </c>
      <c r="BB6" s="31">
        <v>384.82</v>
      </c>
      <c r="BC6" s="56">
        <v>1020</v>
      </c>
      <c r="BD6" s="31" t="s">
        <v>240</v>
      </c>
      <c r="BE6" s="56">
        <v>90</v>
      </c>
      <c r="BF6" s="1"/>
      <c r="BG6" s="1"/>
      <c r="BH6" s="1"/>
      <c r="BI6" s="1"/>
      <c r="BJ6" s="1"/>
      <c r="BK6" s="1"/>
      <c r="BL6" s="1"/>
      <c r="BM6" s="1"/>
      <c r="BN6" s="1"/>
    </row>
    <row r="7" spans="1:66" ht="39.6" x14ac:dyDescent="0.25">
      <c r="A7" s="31" t="s">
        <v>214</v>
      </c>
      <c r="B7" s="31" t="s">
        <v>536</v>
      </c>
      <c r="C7" s="31" t="s">
        <v>421</v>
      </c>
      <c r="D7" s="31" t="s">
        <v>409</v>
      </c>
      <c r="E7" s="31" t="s">
        <v>392</v>
      </c>
      <c r="F7" s="31" t="s">
        <v>62</v>
      </c>
      <c r="G7" s="31" t="s">
        <v>17</v>
      </c>
      <c r="H7" s="31" t="s">
        <v>62</v>
      </c>
      <c r="I7" s="31" t="s">
        <v>62</v>
      </c>
      <c r="J7" s="31" t="s">
        <v>62</v>
      </c>
      <c r="K7" s="31" t="s">
        <v>62</v>
      </c>
      <c r="L7" s="31" t="s">
        <v>62</v>
      </c>
      <c r="M7" s="31" t="s">
        <v>62</v>
      </c>
      <c r="N7" s="31" t="s">
        <v>62</v>
      </c>
      <c r="O7" s="31" t="s">
        <v>62</v>
      </c>
      <c r="P7" s="31" t="s">
        <v>62</v>
      </c>
      <c r="Q7" s="31" t="s">
        <v>61</v>
      </c>
      <c r="R7" s="31" t="s">
        <v>62</v>
      </c>
      <c r="S7" s="31" t="s">
        <v>62</v>
      </c>
      <c r="T7" s="31" t="s">
        <v>62</v>
      </c>
      <c r="U7" s="31" t="s">
        <v>62</v>
      </c>
      <c r="V7" s="31" t="s">
        <v>61</v>
      </c>
      <c r="W7" s="31" t="s">
        <v>61</v>
      </c>
      <c r="X7" s="31" t="s">
        <v>61</v>
      </c>
      <c r="Y7" s="31" t="s">
        <v>62</v>
      </c>
      <c r="Z7" s="31" t="s">
        <v>62</v>
      </c>
      <c r="AA7" s="31" t="s">
        <v>62</v>
      </c>
      <c r="AB7" s="31" t="s">
        <v>62</v>
      </c>
      <c r="AC7" s="31" t="s">
        <v>62</v>
      </c>
      <c r="AD7" s="31" t="s">
        <v>62</v>
      </c>
      <c r="AE7" s="31" t="s">
        <v>62</v>
      </c>
      <c r="AF7" s="31" t="s">
        <v>62</v>
      </c>
      <c r="AG7" s="31" t="s">
        <v>61</v>
      </c>
      <c r="AH7" s="31" t="s">
        <v>62</v>
      </c>
      <c r="AI7" s="31" t="s">
        <v>61</v>
      </c>
      <c r="AJ7" s="31" t="s">
        <v>61</v>
      </c>
      <c r="AK7" s="31" t="s">
        <v>250</v>
      </c>
      <c r="AL7" s="56">
        <v>350</v>
      </c>
      <c r="AM7" s="56">
        <v>358</v>
      </c>
      <c r="AN7" s="31" t="s">
        <v>251</v>
      </c>
      <c r="AO7" s="31" t="s">
        <v>132</v>
      </c>
      <c r="AP7" s="56">
        <v>3.5</v>
      </c>
      <c r="AQ7" s="56">
        <v>3.694</v>
      </c>
      <c r="AR7" s="31" t="s">
        <v>252</v>
      </c>
      <c r="AS7" s="31" t="s">
        <v>435</v>
      </c>
      <c r="AT7" s="31" t="s">
        <v>133</v>
      </c>
      <c r="AU7" s="31">
        <v>10</v>
      </c>
      <c r="AV7" s="31" t="s">
        <v>15</v>
      </c>
      <c r="AW7" s="31">
        <v>24</v>
      </c>
      <c r="AX7" s="31">
        <v>5</v>
      </c>
      <c r="AY7" s="31">
        <v>120</v>
      </c>
      <c r="AZ7" s="31">
        <v>1200</v>
      </c>
      <c r="BA7" s="31">
        <v>420</v>
      </c>
      <c r="BB7" s="31">
        <v>466.42</v>
      </c>
      <c r="BC7" s="56">
        <v>1020</v>
      </c>
      <c r="BD7" s="31" t="s">
        <v>240</v>
      </c>
      <c r="BE7" s="56">
        <v>90</v>
      </c>
      <c r="BF7" s="1"/>
      <c r="BG7" s="1"/>
      <c r="BH7" s="1"/>
      <c r="BI7" s="1"/>
      <c r="BJ7" s="1"/>
      <c r="BK7" s="1"/>
      <c r="BL7" s="1"/>
      <c r="BM7" s="1"/>
      <c r="BN7" s="1"/>
    </row>
    <row r="8" spans="1:66" ht="39.6" x14ac:dyDescent="0.25">
      <c r="A8" s="31" t="s">
        <v>215</v>
      </c>
      <c r="B8" s="31" t="s">
        <v>537</v>
      </c>
      <c r="C8" s="31" t="s">
        <v>422</v>
      </c>
      <c r="D8" s="31" t="s">
        <v>409</v>
      </c>
      <c r="E8" s="31" t="s">
        <v>392</v>
      </c>
      <c r="F8" s="31" t="s">
        <v>62</v>
      </c>
      <c r="G8" s="31" t="s">
        <v>16</v>
      </c>
      <c r="H8" s="31" t="s">
        <v>62</v>
      </c>
      <c r="I8" s="31" t="s">
        <v>62</v>
      </c>
      <c r="J8" s="31" t="s">
        <v>62</v>
      </c>
      <c r="K8" s="31" t="s">
        <v>62</v>
      </c>
      <c r="L8" s="31" t="s">
        <v>62</v>
      </c>
      <c r="M8" s="31" t="s">
        <v>62</v>
      </c>
      <c r="N8" s="31" t="s">
        <v>62</v>
      </c>
      <c r="O8" s="31" t="s">
        <v>62</v>
      </c>
      <c r="P8" s="31" t="s">
        <v>62</v>
      </c>
      <c r="Q8" s="31" t="s">
        <v>61</v>
      </c>
      <c r="R8" s="31" t="s">
        <v>62</v>
      </c>
      <c r="S8" s="31" t="s">
        <v>62</v>
      </c>
      <c r="T8" s="31" t="s">
        <v>62</v>
      </c>
      <c r="U8" s="31" t="s">
        <v>62</v>
      </c>
      <c r="V8" s="31" t="s">
        <v>61</v>
      </c>
      <c r="W8" s="31" t="s">
        <v>61</v>
      </c>
      <c r="X8" s="31" t="s">
        <v>61</v>
      </c>
      <c r="Y8" s="31" t="s">
        <v>62</v>
      </c>
      <c r="Z8" s="31" t="s">
        <v>62</v>
      </c>
      <c r="AA8" s="31" t="s">
        <v>62</v>
      </c>
      <c r="AB8" s="31" t="s">
        <v>62</v>
      </c>
      <c r="AC8" s="31" t="s">
        <v>62</v>
      </c>
      <c r="AD8" s="31" t="s">
        <v>62</v>
      </c>
      <c r="AE8" s="31" t="s">
        <v>62</v>
      </c>
      <c r="AF8" s="31" t="s">
        <v>62</v>
      </c>
      <c r="AG8" s="31" t="s">
        <v>61</v>
      </c>
      <c r="AH8" s="31" t="s">
        <v>62</v>
      </c>
      <c r="AI8" s="31" t="s">
        <v>61</v>
      </c>
      <c r="AJ8" s="31" t="s">
        <v>61</v>
      </c>
      <c r="AK8" s="31" t="s">
        <v>253</v>
      </c>
      <c r="AL8" s="56">
        <v>140</v>
      </c>
      <c r="AM8" s="56">
        <v>145</v>
      </c>
      <c r="AN8" s="31" t="s">
        <v>254</v>
      </c>
      <c r="AO8" s="31" t="s">
        <v>130</v>
      </c>
      <c r="AP8" s="56">
        <v>2.8</v>
      </c>
      <c r="AQ8" s="56">
        <v>3.0139999999999998</v>
      </c>
      <c r="AR8" s="31" t="s">
        <v>255</v>
      </c>
      <c r="AS8" s="31" t="s">
        <v>435</v>
      </c>
      <c r="AT8" s="31" t="s">
        <v>133</v>
      </c>
      <c r="AU8" s="31">
        <v>20</v>
      </c>
      <c r="AV8" s="31" t="s">
        <v>15</v>
      </c>
      <c r="AW8" s="31">
        <v>24</v>
      </c>
      <c r="AX8" s="31">
        <v>5</v>
      </c>
      <c r="AY8" s="31">
        <v>120</v>
      </c>
      <c r="AZ8" s="31">
        <v>2400</v>
      </c>
      <c r="BA8" s="31">
        <v>336</v>
      </c>
      <c r="BB8" s="31">
        <v>384.82</v>
      </c>
      <c r="BC8" s="56">
        <v>1020</v>
      </c>
      <c r="BD8" s="31" t="s">
        <v>240</v>
      </c>
      <c r="BE8" s="56">
        <v>90</v>
      </c>
      <c r="BF8" s="1"/>
      <c r="BG8" s="1"/>
      <c r="BH8" s="1"/>
      <c r="BI8" s="1"/>
      <c r="BJ8" s="1"/>
      <c r="BK8" s="1"/>
      <c r="BL8" s="1"/>
      <c r="BM8" s="1"/>
      <c r="BN8" s="1"/>
    </row>
    <row r="9" spans="1:66" ht="39.6" x14ac:dyDescent="0.25">
      <c r="A9" s="31" t="s">
        <v>216</v>
      </c>
      <c r="B9" s="31" t="s">
        <v>538</v>
      </c>
      <c r="C9" s="31" t="s">
        <v>422</v>
      </c>
      <c r="D9" s="31" t="s">
        <v>409</v>
      </c>
      <c r="E9" s="31" t="s">
        <v>392</v>
      </c>
      <c r="F9" s="31" t="s">
        <v>62</v>
      </c>
      <c r="G9" s="31" t="s">
        <v>17</v>
      </c>
      <c r="H9" s="31" t="s">
        <v>62</v>
      </c>
      <c r="I9" s="31" t="s">
        <v>62</v>
      </c>
      <c r="J9" s="31" t="s">
        <v>62</v>
      </c>
      <c r="K9" s="31" t="s">
        <v>62</v>
      </c>
      <c r="L9" s="31" t="s">
        <v>62</v>
      </c>
      <c r="M9" s="31" t="s">
        <v>62</v>
      </c>
      <c r="N9" s="31" t="s">
        <v>62</v>
      </c>
      <c r="O9" s="31" t="s">
        <v>62</v>
      </c>
      <c r="P9" s="31" t="s">
        <v>62</v>
      </c>
      <c r="Q9" s="31" t="s">
        <v>61</v>
      </c>
      <c r="R9" s="31" t="s">
        <v>62</v>
      </c>
      <c r="S9" s="31" t="s">
        <v>62</v>
      </c>
      <c r="T9" s="31" t="s">
        <v>62</v>
      </c>
      <c r="U9" s="31" t="s">
        <v>62</v>
      </c>
      <c r="V9" s="31" t="s">
        <v>61</v>
      </c>
      <c r="W9" s="31" t="s">
        <v>61</v>
      </c>
      <c r="X9" s="31" t="s">
        <v>61</v>
      </c>
      <c r="Y9" s="31" t="s">
        <v>62</v>
      </c>
      <c r="Z9" s="31" t="s">
        <v>62</v>
      </c>
      <c r="AA9" s="31" t="s">
        <v>62</v>
      </c>
      <c r="AB9" s="31" t="s">
        <v>62</v>
      </c>
      <c r="AC9" s="31" t="s">
        <v>62</v>
      </c>
      <c r="AD9" s="31" t="s">
        <v>62</v>
      </c>
      <c r="AE9" s="31" t="s">
        <v>62</v>
      </c>
      <c r="AF9" s="31" t="s">
        <v>62</v>
      </c>
      <c r="AG9" s="31" t="s">
        <v>61</v>
      </c>
      <c r="AH9" s="31" t="s">
        <v>62</v>
      </c>
      <c r="AI9" s="31" t="s">
        <v>61</v>
      </c>
      <c r="AJ9" s="31" t="s">
        <v>61</v>
      </c>
      <c r="AK9" s="31" t="s">
        <v>256</v>
      </c>
      <c r="AL9" s="56">
        <v>350</v>
      </c>
      <c r="AM9" s="56">
        <v>358</v>
      </c>
      <c r="AN9" s="31" t="s">
        <v>257</v>
      </c>
      <c r="AO9" s="31" t="s">
        <v>132</v>
      </c>
      <c r="AP9" s="56">
        <v>3.5</v>
      </c>
      <c r="AQ9" s="56">
        <v>3.694</v>
      </c>
      <c r="AR9" s="31" t="s">
        <v>258</v>
      </c>
      <c r="AS9" s="31" t="s">
        <v>435</v>
      </c>
      <c r="AT9" s="31" t="s">
        <v>133</v>
      </c>
      <c r="AU9" s="31">
        <v>10</v>
      </c>
      <c r="AV9" s="31" t="s">
        <v>15</v>
      </c>
      <c r="AW9" s="31">
        <v>24</v>
      </c>
      <c r="AX9" s="31">
        <v>5</v>
      </c>
      <c r="AY9" s="31">
        <v>120</v>
      </c>
      <c r="AZ9" s="31">
        <v>1200</v>
      </c>
      <c r="BA9" s="31">
        <v>420</v>
      </c>
      <c r="BB9" s="31">
        <v>466.42</v>
      </c>
      <c r="BC9" s="56">
        <v>1020</v>
      </c>
      <c r="BD9" s="31" t="s">
        <v>240</v>
      </c>
      <c r="BE9" s="56">
        <v>90</v>
      </c>
      <c r="BF9" s="1"/>
      <c r="BG9" s="1"/>
      <c r="BH9" s="1"/>
      <c r="BI9" s="1"/>
      <c r="BJ9" s="1"/>
      <c r="BK9" s="1"/>
      <c r="BL9" s="1"/>
      <c r="BM9" s="1"/>
      <c r="BN9" s="1"/>
    </row>
    <row r="10" spans="1:66" ht="39.6" x14ac:dyDescent="0.25">
      <c r="A10" s="31" t="s">
        <v>217</v>
      </c>
      <c r="B10" s="31" t="s">
        <v>539</v>
      </c>
      <c r="C10" s="31" t="s">
        <v>423</v>
      </c>
      <c r="D10" s="31" t="s">
        <v>409</v>
      </c>
      <c r="E10" s="31" t="s">
        <v>392</v>
      </c>
      <c r="F10" s="31" t="s">
        <v>62</v>
      </c>
      <c r="G10" s="31" t="s">
        <v>16</v>
      </c>
      <c r="H10" s="31" t="s">
        <v>62</v>
      </c>
      <c r="I10" s="31" t="s">
        <v>62</v>
      </c>
      <c r="J10" s="31" t="s">
        <v>62</v>
      </c>
      <c r="K10" s="31" t="s">
        <v>62</v>
      </c>
      <c r="L10" s="31" t="s">
        <v>62</v>
      </c>
      <c r="M10" s="31" t="s">
        <v>62</v>
      </c>
      <c r="N10" s="31" t="s">
        <v>62</v>
      </c>
      <c r="O10" s="31" t="s">
        <v>62</v>
      </c>
      <c r="P10" s="31" t="s">
        <v>62</v>
      </c>
      <c r="Q10" s="31" t="s">
        <v>61</v>
      </c>
      <c r="R10" s="31" t="s">
        <v>62</v>
      </c>
      <c r="S10" s="31" t="s">
        <v>62</v>
      </c>
      <c r="T10" s="31" t="s">
        <v>62</v>
      </c>
      <c r="U10" s="31" t="s">
        <v>62</v>
      </c>
      <c r="V10" s="31" t="s">
        <v>61</v>
      </c>
      <c r="W10" s="31" t="s">
        <v>61</v>
      </c>
      <c r="X10" s="31" t="s">
        <v>61</v>
      </c>
      <c r="Y10" s="31" t="s">
        <v>62</v>
      </c>
      <c r="Z10" s="31" t="s">
        <v>62</v>
      </c>
      <c r="AA10" s="31" t="s">
        <v>62</v>
      </c>
      <c r="AB10" s="31" t="s">
        <v>62</v>
      </c>
      <c r="AC10" s="31" t="s">
        <v>62</v>
      </c>
      <c r="AD10" s="31" t="s">
        <v>62</v>
      </c>
      <c r="AE10" s="31" t="s">
        <v>62</v>
      </c>
      <c r="AF10" s="31" t="s">
        <v>62</v>
      </c>
      <c r="AG10" s="31" t="s">
        <v>61</v>
      </c>
      <c r="AH10" s="31" t="s">
        <v>62</v>
      </c>
      <c r="AI10" s="31" t="s">
        <v>61</v>
      </c>
      <c r="AJ10" s="31" t="s">
        <v>61</v>
      </c>
      <c r="AK10" s="31" t="s">
        <v>259</v>
      </c>
      <c r="AL10" s="56">
        <v>140</v>
      </c>
      <c r="AM10" s="56">
        <v>145</v>
      </c>
      <c r="AN10" s="31" t="s">
        <v>260</v>
      </c>
      <c r="AO10" s="31" t="s">
        <v>130</v>
      </c>
      <c r="AP10" s="56">
        <v>2.8</v>
      </c>
      <c r="AQ10" s="56">
        <v>3.0139999999999998</v>
      </c>
      <c r="AR10" s="31" t="s">
        <v>261</v>
      </c>
      <c r="AS10" s="31" t="s">
        <v>435</v>
      </c>
      <c r="AT10" s="31" t="s">
        <v>133</v>
      </c>
      <c r="AU10" s="31">
        <v>20</v>
      </c>
      <c r="AV10" s="31" t="s">
        <v>15</v>
      </c>
      <c r="AW10" s="31">
        <v>24</v>
      </c>
      <c r="AX10" s="31">
        <v>5</v>
      </c>
      <c r="AY10" s="31">
        <v>120</v>
      </c>
      <c r="AZ10" s="31">
        <v>2400</v>
      </c>
      <c r="BA10" s="31">
        <v>336</v>
      </c>
      <c r="BB10" s="31">
        <v>384.82</v>
      </c>
      <c r="BC10" s="56">
        <v>1020</v>
      </c>
      <c r="BD10" s="31" t="s">
        <v>240</v>
      </c>
      <c r="BE10" s="56">
        <v>90</v>
      </c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39.6" x14ac:dyDescent="0.25">
      <c r="A11" s="31" t="s">
        <v>218</v>
      </c>
      <c r="B11" s="31" t="s">
        <v>540</v>
      </c>
      <c r="C11" s="31" t="s">
        <v>423</v>
      </c>
      <c r="D11" s="31" t="s">
        <v>409</v>
      </c>
      <c r="E11" s="31" t="s">
        <v>392</v>
      </c>
      <c r="F11" s="31" t="s">
        <v>62</v>
      </c>
      <c r="G11" s="31" t="s">
        <v>17</v>
      </c>
      <c r="H11" s="31" t="s">
        <v>62</v>
      </c>
      <c r="I11" s="31" t="s">
        <v>62</v>
      </c>
      <c r="J11" s="31" t="s">
        <v>62</v>
      </c>
      <c r="K11" s="31" t="s">
        <v>62</v>
      </c>
      <c r="L11" s="31" t="s">
        <v>62</v>
      </c>
      <c r="M11" s="31" t="s">
        <v>62</v>
      </c>
      <c r="N11" s="31" t="s">
        <v>62</v>
      </c>
      <c r="O11" s="31" t="s">
        <v>62</v>
      </c>
      <c r="P11" s="31" t="s">
        <v>62</v>
      </c>
      <c r="Q11" s="31" t="s">
        <v>61</v>
      </c>
      <c r="R11" s="31" t="s">
        <v>62</v>
      </c>
      <c r="S11" s="31" t="s">
        <v>62</v>
      </c>
      <c r="T11" s="31" t="s">
        <v>62</v>
      </c>
      <c r="U11" s="31" t="s">
        <v>62</v>
      </c>
      <c r="V11" s="31" t="s">
        <v>61</v>
      </c>
      <c r="W11" s="31" t="s">
        <v>61</v>
      </c>
      <c r="X11" s="31" t="s">
        <v>61</v>
      </c>
      <c r="Y11" s="31" t="s">
        <v>62</v>
      </c>
      <c r="Z11" s="31" t="s">
        <v>62</v>
      </c>
      <c r="AA11" s="31" t="s">
        <v>62</v>
      </c>
      <c r="AB11" s="31" t="s">
        <v>62</v>
      </c>
      <c r="AC11" s="31" t="s">
        <v>62</v>
      </c>
      <c r="AD11" s="31" t="s">
        <v>62</v>
      </c>
      <c r="AE11" s="31" t="s">
        <v>62</v>
      </c>
      <c r="AF11" s="31" t="s">
        <v>62</v>
      </c>
      <c r="AG11" s="31" t="s">
        <v>61</v>
      </c>
      <c r="AH11" s="31" t="s">
        <v>62</v>
      </c>
      <c r="AI11" s="31" t="s">
        <v>61</v>
      </c>
      <c r="AJ11" s="31" t="s">
        <v>61</v>
      </c>
      <c r="AK11" s="31" t="s">
        <v>262</v>
      </c>
      <c r="AL11" s="56">
        <v>350</v>
      </c>
      <c r="AM11" s="56">
        <v>358</v>
      </c>
      <c r="AN11" s="31" t="s">
        <v>263</v>
      </c>
      <c r="AO11" s="31" t="s">
        <v>132</v>
      </c>
      <c r="AP11" s="56">
        <v>3.5</v>
      </c>
      <c r="AQ11" s="56">
        <v>3.694</v>
      </c>
      <c r="AR11" s="31" t="s">
        <v>264</v>
      </c>
      <c r="AS11" s="31" t="s">
        <v>435</v>
      </c>
      <c r="AT11" s="31" t="s">
        <v>133</v>
      </c>
      <c r="AU11" s="31">
        <v>10</v>
      </c>
      <c r="AV11" s="31" t="s">
        <v>15</v>
      </c>
      <c r="AW11" s="31">
        <v>24</v>
      </c>
      <c r="AX11" s="31">
        <v>5</v>
      </c>
      <c r="AY11" s="31">
        <v>120</v>
      </c>
      <c r="AZ11" s="31">
        <v>1200</v>
      </c>
      <c r="BA11" s="31">
        <v>420</v>
      </c>
      <c r="BB11" s="31">
        <v>466.42</v>
      </c>
      <c r="BC11" s="56">
        <v>1020</v>
      </c>
      <c r="BD11" s="31" t="s">
        <v>240</v>
      </c>
      <c r="BE11" s="56">
        <v>90</v>
      </c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39.6" x14ac:dyDescent="0.25">
      <c r="A12" s="31" t="s">
        <v>219</v>
      </c>
      <c r="B12" s="31" t="s">
        <v>541</v>
      </c>
      <c r="C12" s="31" t="s">
        <v>424</v>
      </c>
      <c r="D12" s="31" t="s">
        <v>409</v>
      </c>
      <c r="E12" s="31" t="s">
        <v>392</v>
      </c>
      <c r="F12" s="31" t="s">
        <v>62</v>
      </c>
      <c r="G12" s="31" t="s">
        <v>16</v>
      </c>
      <c r="H12" s="31" t="s">
        <v>62</v>
      </c>
      <c r="I12" s="31" t="s">
        <v>62</v>
      </c>
      <c r="J12" s="31" t="s">
        <v>62</v>
      </c>
      <c r="K12" s="31" t="s">
        <v>62</v>
      </c>
      <c r="L12" s="31" t="s">
        <v>62</v>
      </c>
      <c r="M12" s="31" t="s">
        <v>62</v>
      </c>
      <c r="N12" s="31" t="s">
        <v>61</v>
      </c>
      <c r="O12" s="31" t="s">
        <v>62</v>
      </c>
      <c r="P12" s="31" t="s">
        <v>62</v>
      </c>
      <c r="Q12" s="31" t="s">
        <v>61</v>
      </c>
      <c r="R12" s="31" t="s">
        <v>62</v>
      </c>
      <c r="S12" s="31" t="s">
        <v>62</v>
      </c>
      <c r="T12" s="31" t="s">
        <v>62</v>
      </c>
      <c r="U12" s="31" t="s">
        <v>62</v>
      </c>
      <c r="V12" s="31" t="s">
        <v>61</v>
      </c>
      <c r="W12" s="31" t="s">
        <v>62</v>
      </c>
      <c r="X12" s="31" t="s">
        <v>61</v>
      </c>
      <c r="Y12" s="31" t="s">
        <v>62</v>
      </c>
      <c r="Z12" s="31" t="s">
        <v>62</v>
      </c>
      <c r="AA12" s="31" t="s">
        <v>62</v>
      </c>
      <c r="AB12" s="31" t="s">
        <v>62</v>
      </c>
      <c r="AC12" s="31" t="s">
        <v>62</v>
      </c>
      <c r="AD12" s="31" t="s">
        <v>62</v>
      </c>
      <c r="AE12" s="31" t="s">
        <v>62</v>
      </c>
      <c r="AF12" s="31" t="s">
        <v>62</v>
      </c>
      <c r="AG12" s="31" t="s">
        <v>61</v>
      </c>
      <c r="AH12" s="31" t="s">
        <v>62</v>
      </c>
      <c r="AI12" s="31" t="s">
        <v>61</v>
      </c>
      <c r="AJ12" s="31" t="s">
        <v>61</v>
      </c>
      <c r="AK12" s="31" t="s">
        <v>265</v>
      </c>
      <c r="AL12" s="56">
        <v>140</v>
      </c>
      <c r="AM12" s="56">
        <v>145</v>
      </c>
      <c r="AN12" s="31" t="s">
        <v>266</v>
      </c>
      <c r="AO12" s="31" t="s">
        <v>130</v>
      </c>
      <c r="AP12" s="56">
        <v>2.8</v>
      </c>
      <c r="AQ12" s="56">
        <v>3.0139999999999998</v>
      </c>
      <c r="AR12" s="31" t="s">
        <v>267</v>
      </c>
      <c r="AS12" s="31" t="s">
        <v>435</v>
      </c>
      <c r="AT12" s="31" t="s">
        <v>133</v>
      </c>
      <c r="AU12" s="31">
        <v>20</v>
      </c>
      <c r="AV12" s="31" t="s">
        <v>15</v>
      </c>
      <c r="AW12" s="31">
        <v>24</v>
      </c>
      <c r="AX12" s="31">
        <v>5</v>
      </c>
      <c r="AY12" s="31">
        <v>120</v>
      </c>
      <c r="AZ12" s="31">
        <v>2400</v>
      </c>
      <c r="BA12" s="31">
        <v>336</v>
      </c>
      <c r="BB12" s="31">
        <v>384.82</v>
      </c>
      <c r="BC12" s="56">
        <v>1020</v>
      </c>
      <c r="BD12" s="31" t="s">
        <v>240</v>
      </c>
      <c r="BE12" s="56">
        <v>90</v>
      </c>
      <c r="BF12" s="1"/>
      <c r="BG12" s="1"/>
      <c r="BH12" s="1"/>
      <c r="BI12" s="1"/>
      <c r="BJ12" s="1"/>
      <c r="BK12" s="1"/>
      <c r="BL12" s="1"/>
      <c r="BM12" s="1"/>
      <c r="BN12" s="1"/>
    </row>
    <row r="13" spans="1:66" ht="39.6" x14ac:dyDescent="0.25">
      <c r="A13" s="31" t="s">
        <v>220</v>
      </c>
      <c r="B13" s="31" t="s">
        <v>542</v>
      </c>
      <c r="C13" s="31" t="s">
        <v>424</v>
      </c>
      <c r="D13" s="31" t="s">
        <v>409</v>
      </c>
      <c r="E13" s="31" t="s">
        <v>392</v>
      </c>
      <c r="F13" s="31" t="s">
        <v>62</v>
      </c>
      <c r="G13" s="31" t="s">
        <v>17</v>
      </c>
      <c r="H13" s="31" t="s">
        <v>62</v>
      </c>
      <c r="I13" s="31" t="s">
        <v>62</v>
      </c>
      <c r="J13" s="31" t="s">
        <v>62</v>
      </c>
      <c r="K13" s="31" t="s">
        <v>62</v>
      </c>
      <c r="L13" s="31" t="s">
        <v>62</v>
      </c>
      <c r="M13" s="31" t="s">
        <v>62</v>
      </c>
      <c r="N13" s="31" t="s">
        <v>61</v>
      </c>
      <c r="O13" s="31" t="s">
        <v>62</v>
      </c>
      <c r="P13" s="31" t="s">
        <v>62</v>
      </c>
      <c r="Q13" s="31" t="s">
        <v>61</v>
      </c>
      <c r="R13" s="31" t="s">
        <v>62</v>
      </c>
      <c r="S13" s="31" t="s">
        <v>62</v>
      </c>
      <c r="T13" s="31" t="s">
        <v>62</v>
      </c>
      <c r="U13" s="31" t="s">
        <v>62</v>
      </c>
      <c r="V13" s="31" t="s">
        <v>61</v>
      </c>
      <c r="W13" s="31" t="s">
        <v>62</v>
      </c>
      <c r="X13" s="31" t="s">
        <v>61</v>
      </c>
      <c r="Y13" s="31" t="s">
        <v>62</v>
      </c>
      <c r="Z13" s="31" t="s">
        <v>62</v>
      </c>
      <c r="AA13" s="31" t="s">
        <v>62</v>
      </c>
      <c r="AB13" s="31" t="s">
        <v>62</v>
      </c>
      <c r="AC13" s="31" t="s">
        <v>62</v>
      </c>
      <c r="AD13" s="31" t="s">
        <v>62</v>
      </c>
      <c r="AE13" s="31" t="s">
        <v>62</v>
      </c>
      <c r="AF13" s="31" t="s">
        <v>62</v>
      </c>
      <c r="AG13" s="31" t="s">
        <v>61</v>
      </c>
      <c r="AH13" s="31" t="s">
        <v>62</v>
      </c>
      <c r="AI13" s="31" t="s">
        <v>61</v>
      </c>
      <c r="AJ13" s="31" t="s">
        <v>61</v>
      </c>
      <c r="AK13" s="31" t="s">
        <v>268</v>
      </c>
      <c r="AL13" s="56">
        <v>350</v>
      </c>
      <c r="AM13" s="56">
        <v>358</v>
      </c>
      <c r="AN13" s="31" t="s">
        <v>269</v>
      </c>
      <c r="AO13" s="31" t="s">
        <v>132</v>
      </c>
      <c r="AP13" s="56">
        <v>3.5</v>
      </c>
      <c r="AQ13" s="56">
        <v>3.6960000000000002</v>
      </c>
      <c r="AR13" s="31" t="s">
        <v>270</v>
      </c>
      <c r="AS13" s="31" t="s">
        <v>435</v>
      </c>
      <c r="AT13" s="31" t="s">
        <v>133</v>
      </c>
      <c r="AU13" s="31">
        <v>10</v>
      </c>
      <c r="AV13" s="31" t="s">
        <v>15</v>
      </c>
      <c r="AW13" s="31">
        <v>24</v>
      </c>
      <c r="AX13" s="31">
        <v>5</v>
      </c>
      <c r="AY13" s="31">
        <v>120</v>
      </c>
      <c r="AZ13" s="31">
        <v>1200</v>
      </c>
      <c r="BA13" s="31">
        <v>420</v>
      </c>
      <c r="BB13" s="31">
        <v>466.72</v>
      </c>
      <c r="BC13" s="56">
        <v>1020</v>
      </c>
      <c r="BD13" s="31" t="s">
        <v>240</v>
      </c>
      <c r="BE13" s="56">
        <v>90</v>
      </c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39.6" x14ac:dyDescent="0.25">
      <c r="A14" s="31" t="s">
        <v>221</v>
      </c>
      <c r="B14" s="31" t="s">
        <v>543</v>
      </c>
      <c r="C14" s="31" t="s">
        <v>424</v>
      </c>
      <c r="D14" s="31" t="s">
        <v>409</v>
      </c>
      <c r="E14" s="31" t="s">
        <v>392</v>
      </c>
      <c r="F14" s="31" t="s">
        <v>62</v>
      </c>
      <c r="G14" s="31" t="s">
        <v>186</v>
      </c>
      <c r="H14" s="31" t="s">
        <v>62</v>
      </c>
      <c r="I14" s="31" t="s">
        <v>62</v>
      </c>
      <c r="J14" s="31" t="s">
        <v>62</v>
      </c>
      <c r="K14" s="31" t="s">
        <v>62</v>
      </c>
      <c r="L14" s="31" t="s">
        <v>62</v>
      </c>
      <c r="M14" s="31" t="s">
        <v>62</v>
      </c>
      <c r="N14" s="31" t="s">
        <v>61</v>
      </c>
      <c r="O14" s="31" t="s">
        <v>62</v>
      </c>
      <c r="P14" s="31" t="s">
        <v>62</v>
      </c>
      <c r="Q14" s="31" t="s">
        <v>61</v>
      </c>
      <c r="R14" s="31" t="s">
        <v>62</v>
      </c>
      <c r="S14" s="31" t="s">
        <v>62</v>
      </c>
      <c r="T14" s="31" t="s">
        <v>62</v>
      </c>
      <c r="U14" s="31" t="s">
        <v>62</v>
      </c>
      <c r="V14" s="31" t="s">
        <v>61</v>
      </c>
      <c r="W14" s="31" t="s">
        <v>62</v>
      </c>
      <c r="X14" s="31" t="s">
        <v>61</v>
      </c>
      <c r="Y14" s="31" t="s">
        <v>62</v>
      </c>
      <c r="Z14" s="31" t="s">
        <v>62</v>
      </c>
      <c r="AA14" s="31" t="s">
        <v>62</v>
      </c>
      <c r="AB14" s="31" t="s">
        <v>62</v>
      </c>
      <c r="AC14" s="31" t="s">
        <v>62</v>
      </c>
      <c r="AD14" s="31" t="s">
        <v>62</v>
      </c>
      <c r="AE14" s="31" t="s">
        <v>62</v>
      </c>
      <c r="AF14" s="31" t="s">
        <v>62</v>
      </c>
      <c r="AG14" s="31" t="s">
        <v>61</v>
      </c>
      <c r="AH14" s="31" t="s">
        <v>62</v>
      </c>
      <c r="AI14" s="31" t="s">
        <v>61</v>
      </c>
      <c r="AJ14" s="31" t="s">
        <v>61</v>
      </c>
      <c r="AK14" s="31" t="s">
        <v>271</v>
      </c>
      <c r="AL14" s="56">
        <v>280</v>
      </c>
      <c r="AM14" s="56">
        <v>288</v>
      </c>
      <c r="AN14" s="31" t="s">
        <v>272</v>
      </c>
      <c r="AO14" s="31" t="s">
        <v>132</v>
      </c>
      <c r="AP14" s="56">
        <v>5.6</v>
      </c>
      <c r="AQ14" s="56">
        <v>5.9630000000000001</v>
      </c>
      <c r="AR14" s="31" t="s">
        <v>273</v>
      </c>
      <c r="AS14" s="31" t="s">
        <v>435</v>
      </c>
      <c r="AT14" s="31" t="s">
        <v>131</v>
      </c>
      <c r="AU14" s="31">
        <v>20</v>
      </c>
      <c r="AV14" s="31" t="s">
        <v>15</v>
      </c>
      <c r="AW14" s="31">
        <v>12</v>
      </c>
      <c r="AX14" s="31">
        <v>5</v>
      </c>
      <c r="AY14" s="31">
        <v>60</v>
      </c>
      <c r="AZ14" s="31">
        <v>1200</v>
      </c>
      <c r="BA14" s="31">
        <v>336</v>
      </c>
      <c r="BB14" s="31">
        <v>380.98</v>
      </c>
      <c r="BC14" s="56">
        <v>1060</v>
      </c>
      <c r="BD14" s="31" t="s">
        <v>240</v>
      </c>
      <c r="BE14" s="56">
        <v>90</v>
      </c>
      <c r="BF14" s="1"/>
      <c r="BG14" s="1"/>
      <c r="BH14" s="1"/>
      <c r="BI14" s="1"/>
      <c r="BJ14" s="1"/>
      <c r="BK14" s="1"/>
      <c r="BL14" s="1"/>
      <c r="BM14" s="1"/>
      <c r="BN14" s="1"/>
    </row>
    <row r="15" spans="1:66" ht="26.4" x14ac:dyDescent="0.25">
      <c r="A15" s="31" t="s">
        <v>184</v>
      </c>
      <c r="B15" s="31" t="s">
        <v>544</v>
      </c>
      <c r="C15" s="31" t="s">
        <v>429</v>
      </c>
      <c r="D15" s="31" t="s">
        <v>396</v>
      </c>
      <c r="E15" s="31" t="s">
        <v>401</v>
      </c>
      <c r="F15" s="31" t="s">
        <v>62</v>
      </c>
      <c r="G15" s="31" t="s">
        <v>16</v>
      </c>
      <c r="H15" s="31" t="s">
        <v>62</v>
      </c>
      <c r="I15" s="31" t="s">
        <v>62</v>
      </c>
      <c r="J15" s="31" t="s">
        <v>62</v>
      </c>
      <c r="K15" s="31" t="s">
        <v>62</v>
      </c>
      <c r="L15" s="31" t="s">
        <v>62</v>
      </c>
      <c r="M15" s="31" t="s">
        <v>63</v>
      </c>
      <c r="N15" s="31" t="s">
        <v>62</v>
      </c>
      <c r="O15" s="31" t="s">
        <v>62</v>
      </c>
      <c r="P15" s="31" t="s">
        <v>62</v>
      </c>
      <c r="Q15" s="31" t="s">
        <v>62</v>
      </c>
      <c r="R15" s="31" t="s">
        <v>62</v>
      </c>
      <c r="S15" s="31" t="s">
        <v>62</v>
      </c>
      <c r="T15" s="31" t="s">
        <v>62</v>
      </c>
      <c r="U15" s="31" t="s">
        <v>62</v>
      </c>
      <c r="V15" s="31" t="s">
        <v>61</v>
      </c>
      <c r="W15" s="31" t="s">
        <v>61</v>
      </c>
      <c r="X15" s="31" t="s">
        <v>62</v>
      </c>
      <c r="Y15" s="31" t="s">
        <v>62</v>
      </c>
      <c r="Z15" s="31" t="s">
        <v>62</v>
      </c>
      <c r="AA15" s="31" t="s">
        <v>62</v>
      </c>
      <c r="AB15" s="31" t="s">
        <v>62</v>
      </c>
      <c r="AC15" s="31" t="s">
        <v>62</v>
      </c>
      <c r="AD15" s="31" t="s">
        <v>62</v>
      </c>
      <c r="AE15" s="31" t="s">
        <v>62</v>
      </c>
      <c r="AF15" s="31" t="s">
        <v>62</v>
      </c>
      <c r="AG15" s="31" t="s">
        <v>61</v>
      </c>
      <c r="AH15" s="31" t="s">
        <v>62</v>
      </c>
      <c r="AI15" s="31" t="s">
        <v>62</v>
      </c>
      <c r="AJ15" s="31" t="s">
        <v>62</v>
      </c>
      <c r="AK15" s="31" t="s">
        <v>185</v>
      </c>
      <c r="AL15" s="56">
        <v>140</v>
      </c>
      <c r="AM15" s="56">
        <v>158</v>
      </c>
      <c r="AN15" s="31" t="s">
        <v>274</v>
      </c>
      <c r="AO15" s="31" t="s">
        <v>447</v>
      </c>
      <c r="AP15" s="56">
        <v>0.84</v>
      </c>
      <c r="AQ15" s="56">
        <v>1.161</v>
      </c>
      <c r="AR15" s="31" t="s">
        <v>275</v>
      </c>
      <c r="AS15" s="31" t="s">
        <v>435</v>
      </c>
      <c r="AT15" s="31" t="s">
        <v>134</v>
      </c>
      <c r="AU15" s="31">
        <v>6</v>
      </c>
      <c r="AV15" s="31" t="s">
        <v>15</v>
      </c>
      <c r="AW15" s="31">
        <v>12</v>
      </c>
      <c r="AX15" s="31">
        <v>7</v>
      </c>
      <c r="AY15" s="31">
        <v>84</v>
      </c>
      <c r="AZ15" s="31">
        <v>504</v>
      </c>
      <c r="BA15" s="31">
        <v>70.56</v>
      </c>
      <c r="BB15" s="31">
        <v>120.724</v>
      </c>
      <c r="BC15" s="56">
        <v>1089</v>
      </c>
      <c r="BD15" s="31" t="s">
        <v>240</v>
      </c>
      <c r="BE15" s="56">
        <v>30</v>
      </c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26.4" x14ac:dyDescent="0.25">
      <c r="A16" s="31" t="s">
        <v>114</v>
      </c>
      <c r="B16" s="31" t="s">
        <v>545</v>
      </c>
      <c r="C16" s="31" t="s">
        <v>429</v>
      </c>
      <c r="D16" s="31" t="s">
        <v>396</v>
      </c>
      <c r="E16" s="31" t="s">
        <v>397</v>
      </c>
      <c r="F16" s="31" t="s">
        <v>62</v>
      </c>
      <c r="G16" s="31" t="s">
        <v>16</v>
      </c>
      <c r="H16" s="31" t="s">
        <v>62</v>
      </c>
      <c r="I16" s="31" t="s">
        <v>62</v>
      </c>
      <c r="J16" s="31" t="s">
        <v>62</v>
      </c>
      <c r="K16" s="31" t="s">
        <v>62</v>
      </c>
      <c r="L16" s="31" t="s">
        <v>62</v>
      </c>
      <c r="M16" s="31" t="s">
        <v>63</v>
      </c>
      <c r="N16" s="31" t="s">
        <v>62</v>
      </c>
      <c r="O16" s="31" t="s">
        <v>62</v>
      </c>
      <c r="P16" s="31" t="s">
        <v>62</v>
      </c>
      <c r="Q16" s="31" t="s">
        <v>62</v>
      </c>
      <c r="R16" s="31" t="s">
        <v>62</v>
      </c>
      <c r="S16" s="31" t="s">
        <v>62</v>
      </c>
      <c r="T16" s="31" t="s">
        <v>62</v>
      </c>
      <c r="U16" s="31" t="s">
        <v>62</v>
      </c>
      <c r="V16" s="31" t="s">
        <v>61</v>
      </c>
      <c r="W16" s="31" t="s">
        <v>61</v>
      </c>
      <c r="X16" s="31" t="s">
        <v>62</v>
      </c>
      <c r="Y16" s="31" t="s">
        <v>62</v>
      </c>
      <c r="Z16" s="31" t="s">
        <v>62</v>
      </c>
      <c r="AA16" s="31" t="s">
        <v>62</v>
      </c>
      <c r="AB16" s="31" t="s">
        <v>62</v>
      </c>
      <c r="AC16" s="31" t="s">
        <v>62</v>
      </c>
      <c r="AD16" s="31" t="s">
        <v>62</v>
      </c>
      <c r="AE16" s="31" t="s">
        <v>62</v>
      </c>
      <c r="AF16" s="31" t="s">
        <v>62</v>
      </c>
      <c r="AG16" s="31" t="s">
        <v>61</v>
      </c>
      <c r="AH16" s="31" t="s">
        <v>62</v>
      </c>
      <c r="AI16" s="31" t="s">
        <v>62</v>
      </c>
      <c r="AJ16" s="31" t="s">
        <v>62</v>
      </c>
      <c r="AK16" s="31" t="s">
        <v>135</v>
      </c>
      <c r="AL16" s="56">
        <v>140</v>
      </c>
      <c r="AM16" s="56">
        <v>149</v>
      </c>
      <c r="AN16" s="31" t="s">
        <v>276</v>
      </c>
      <c r="AO16" s="31" t="s">
        <v>127</v>
      </c>
      <c r="AP16" s="56">
        <v>1.4</v>
      </c>
      <c r="AQ16" s="56">
        <v>1.59</v>
      </c>
      <c r="AR16" s="31" t="s">
        <v>277</v>
      </c>
      <c r="AS16" s="31" t="s">
        <v>435</v>
      </c>
      <c r="AT16" s="31" t="s">
        <v>128</v>
      </c>
      <c r="AU16" s="31">
        <v>10</v>
      </c>
      <c r="AV16" s="31" t="s">
        <v>15</v>
      </c>
      <c r="AW16" s="31">
        <v>32</v>
      </c>
      <c r="AX16" s="31">
        <v>6</v>
      </c>
      <c r="AY16" s="31">
        <v>192</v>
      </c>
      <c r="AZ16" s="31">
        <v>1920</v>
      </c>
      <c r="BA16" s="31">
        <v>268.79999999999995</v>
      </c>
      <c r="BB16" s="31">
        <v>328.48</v>
      </c>
      <c r="BC16" s="56">
        <v>1278</v>
      </c>
      <c r="BD16" s="31" t="s">
        <v>240</v>
      </c>
      <c r="BE16" s="56">
        <v>30</v>
      </c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26.4" x14ac:dyDescent="0.25">
      <c r="A17" s="31" t="s">
        <v>448</v>
      </c>
      <c r="B17" s="57" t="s">
        <v>624</v>
      </c>
      <c r="C17" s="31" t="s">
        <v>586</v>
      </c>
      <c r="D17" s="31" t="s">
        <v>409</v>
      </c>
      <c r="E17" s="31" t="s">
        <v>402</v>
      </c>
      <c r="F17" s="31" t="s">
        <v>62</v>
      </c>
      <c r="G17" s="31" t="s">
        <v>16</v>
      </c>
      <c r="H17" s="31" t="s">
        <v>62</v>
      </c>
      <c r="I17" s="31" t="s">
        <v>62</v>
      </c>
      <c r="J17" s="31" t="s">
        <v>62</v>
      </c>
      <c r="K17" s="31" t="s">
        <v>62</v>
      </c>
      <c r="L17" s="31" t="s">
        <v>62</v>
      </c>
      <c r="M17" s="31" t="s">
        <v>62</v>
      </c>
      <c r="N17" s="31" t="s">
        <v>62</v>
      </c>
      <c r="O17" s="31" t="s">
        <v>62</v>
      </c>
      <c r="P17" s="31" t="s">
        <v>62</v>
      </c>
      <c r="Q17" s="31" t="s">
        <v>61</v>
      </c>
      <c r="R17" s="31" t="s">
        <v>62</v>
      </c>
      <c r="S17" s="31" t="s">
        <v>62</v>
      </c>
      <c r="T17" s="31" t="s">
        <v>62</v>
      </c>
      <c r="U17" s="31" t="s">
        <v>62</v>
      </c>
      <c r="V17" s="31" t="s">
        <v>61</v>
      </c>
      <c r="W17" s="31" t="s">
        <v>61</v>
      </c>
      <c r="X17" s="31" t="s">
        <v>61</v>
      </c>
      <c r="Y17" s="31" t="s">
        <v>62</v>
      </c>
      <c r="Z17" s="31" t="s">
        <v>62</v>
      </c>
      <c r="AA17" s="31" t="s">
        <v>62</v>
      </c>
      <c r="AB17" s="31" t="s">
        <v>62</v>
      </c>
      <c r="AC17" s="31" t="s">
        <v>62</v>
      </c>
      <c r="AD17" s="31" t="s">
        <v>62</v>
      </c>
      <c r="AE17" s="31" t="s">
        <v>62</v>
      </c>
      <c r="AF17" s="31" t="s">
        <v>62</v>
      </c>
      <c r="AG17" s="31" t="s">
        <v>61</v>
      </c>
      <c r="AH17" s="31" t="s">
        <v>62</v>
      </c>
      <c r="AI17" s="31" t="s">
        <v>61</v>
      </c>
      <c r="AJ17" s="31" t="s">
        <v>62</v>
      </c>
      <c r="AK17" s="31" t="s">
        <v>449</v>
      </c>
      <c r="AL17" s="56">
        <v>140</v>
      </c>
      <c r="AM17" s="56">
        <v>158</v>
      </c>
      <c r="AN17" s="31" t="s">
        <v>450</v>
      </c>
      <c r="AO17" s="31" t="s">
        <v>451</v>
      </c>
      <c r="AP17" s="56">
        <v>0.84</v>
      </c>
      <c r="AQ17" s="56">
        <v>1.1160000000000001</v>
      </c>
      <c r="AR17" s="31" t="s">
        <v>452</v>
      </c>
      <c r="AS17" s="31" t="s">
        <v>435</v>
      </c>
      <c r="AT17" s="31" t="s">
        <v>453</v>
      </c>
      <c r="AU17" s="31">
        <v>6</v>
      </c>
      <c r="AV17" s="31" t="s">
        <v>15</v>
      </c>
      <c r="AW17" s="31">
        <v>11</v>
      </c>
      <c r="AX17" s="31">
        <v>7</v>
      </c>
      <c r="AY17" s="31">
        <v>77</v>
      </c>
      <c r="AZ17" s="31">
        <v>462</v>
      </c>
      <c r="BA17" s="31">
        <v>64.679999999999993</v>
      </c>
      <c r="BB17" s="31">
        <v>109.13200000000001</v>
      </c>
      <c r="BC17" s="56">
        <v>815</v>
      </c>
      <c r="BD17" s="31" t="s">
        <v>454</v>
      </c>
      <c r="BE17" s="56">
        <v>30</v>
      </c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26.4" x14ac:dyDescent="0.25">
      <c r="A18" s="31" t="s">
        <v>455</v>
      </c>
      <c r="B18" s="58" t="s">
        <v>625</v>
      </c>
      <c r="C18" s="31" t="s">
        <v>591</v>
      </c>
      <c r="D18" s="31" t="s">
        <v>409</v>
      </c>
      <c r="E18" s="31" t="s">
        <v>392</v>
      </c>
      <c r="F18" s="31" t="s">
        <v>62</v>
      </c>
      <c r="G18" s="31" t="s">
        <v>14</v>
      </c>
      <c r="H18" s="31" t="s">
        <v>62</v>
      </c>
      <c r="I18" s="31" t="s">
        <v>62</v>
      </c>
      <c r="J18" s="31" t="s">
        <v>62</v>
      </c>
      <c r="K18" s="31" t="s">
        <v>62</v>
      </c>
      <c r="L18" s="31" t="s">
        <v>62</v>
      </c>
      <c r="M18" s="31" t="s">
        <v>62</v>
      </c>
      <c r="N18" s="31" t="s">
        <v>62</v>
      </c>
      <c r="O18" s="31" t="s">
        <v>62</v>
      </c>
      <c r="P18" s="31" t="s">
        <v>62</v>
      </c>
      <c r="Q18" s="31" t="s">
        <v>61</v>
      </c>
      <c r="R18" s="31" t="s">
        <v>62</v>
      </c>
      <c r="S18" s="31" t="s">
        <v>62</v>
      </c>
      <c r="T18" s="31" t="s">
        <v>62</v>
      </c>
      <c r="U18" s="31" t="s">
        <v>62</v>
      </c>
      <c r="V18" s="31" t="s">
        <v>61</v>
      </c>
      <c r="W18" s="31" t="s">
        <v>61</v>
      </c>
      <c r="X18" s="31" t="s">
        <v>61</v>
      </c>
      <c r="Y18" s="31" t="s">
        <v>62</v>
      </c>
      <c r="Z18" s="31" t="s">
        <v>62</v>
      </c>
      <c r="AA18" s="31" t="s">
        <v>62</v>
      </c>
      <c r="AB18" s="31" t="s">
        <v>62</v>
      </c>
      <c r="AC18" s="31" t="s">
        <v>62</v>
      </c>
      <c r="AD18" s="31" t="s">
        <v>62</v>
      </c>
      <c r="AE18" s="31" t="s">
        <v>62</v>
      </c>
      <c r="AF18" s="31" t="s">
        <v>62</v>
      </c>
      <c r="AG18" s="31" t="s">
        <v>61</v>
      </c>
      <c r="AH18" s="31" t="s">
        <v>62</v>
      </c>
      <c r="AI18" s="31" t="s">
        <v>61</v>
      </c>
      <c r="AJ18" s="31" t="s">
        <v>62</v>
      </c>
      <c r="AK18" s="31" t="s">
        <v>456</v>
      </c>
      <c r="AL18" s="56">
        <v>160</v>
      </c>
      <c r="AM18" s="56">
        <v>169</v>
      </c>
      <c r="AN18" s="31" t="s">
        <v>457</v>
      </c>
      <c r="AO18" s="31" t="s">
        <v>127</v>
      </c>
      <c r="AP18" s="56">
        <v>1.44</v>
      </c>
      <c r="AQ18" s="56">
        <v>1.621</v>
      </c>
      <c r="AR18" s="31" t="s">
        <v>458</v>
      </c>
      <c r="AS18" s="31" t="s">
        <v>435</v>
      </c>
      <c r="AT18" s="31" t="s">
        <v>129</v>
      </c>
      <c r="AU18" s="31">
        <v>9</v>
      </c>
      <c r="AV18" s="31" t="s">
        <v>15</v>
      </c>
      <c r="AW18" s="31">
        <v>32</v>
      </c>
      <c r="AX18" s="31">
        <v>6</v>
      </c>
      <c r="AY18" s="31">
        <v>192</v>
      </c>
      <c r="AZ18" s="31">
        <v>1728</v>
      </c>
      <c r="BA18" s="31">
        <v>276.48</v>
      </c>
      <c r="BB18" s="31">
        <v>334.43200000000002</v>
      </c>
      <c r="BC18" s="56">
        <v>1272</v>
      </c>
      <c r="BD18" s="31" t="s">
        <v>240</v>
      </c>
      <c r="BE18" s="56">
        <v>40</v>
      </c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39.6" x14ac:dyDescent="0.25">
      <c r="A19" s="31" t="s">
        <v>459</v>
      </c>
      <c r="B19" s="59" t="s">
        <v>626</v>
      </c>
      <c r="C19" s="31" t="s">
        <v>587</v>
      </c>
      <c r="D19" s="31" t="s">
        <v>409</v>
      </c>
      <c r="E19" s="31" t="s">
        <v>402</v>
      </c>
      <c r="F19" s="31" t="s">
        <v>62</v>
      </c>
      <c r="G19" s="31" t="s">
        <v>16</v>
      </c>
      <c r="H19" s="31" t="s">
        <v>62</v>
      </c>
      <c r="I19" s="31" t="s">
        <v>62</v>
      </c>
      <c r="J19" s="31" t="s">
        <v>62</v>
      </c>
      <c r="K19" s="31" t="s">
        <v>62</v>
      </c>
      <c r="L19" s="31" t="s">
        <v>62</v>
      </c>
      <c r="M19" s="31" t="s">
        <v>62</v>
      </c>
      <c r="N19" s="31" t="s">
        <v>61</v>
      </c>
      <c r="O19" s="31" t="s">
        <v>62</v>
      </c>
      <c r="P19" s="31" t="s">
        <v>62</v>
      </c>
      <c r="Q19" s="31" t="s">
        <v>61</v>
      </c>
      <c r="R19" s="31" t="s">
        <v>62</v>
      </c>
      <c r="S19" s="31" t="s">
        <v>62</v>
      </c>
      <c r="T19" s="31" t="s">
        <v>62</v>
      </c>
      <c r="U19" s="31" t="s">
        <v>62</v>
      </c>
      <c r="V19" s="31" t="s">
        <v>61</v>
      </c>
      <c r="W19" s="31" t="s">
        <v>62</v>
      </c>
      <c r="X19" s="31" t="s">
        <v>61</v>
      </c>
      <c r="Y19" s="31" t="s">
        <v>62</v>
      </c>
      <c r="Z19" s="31" t="s">
        <v>62</v>
      </c>
      <c r="AA19" s="31" t="s">
        <v>62</v>
      </c>
      <c r="AB19" s="31" t="s">
        <v>62</v>
      </c>
      <c r="AC19" s="31" t="s">
        <v>62</v>
      </c>
      <c r="AD19" s="31" t="s">
        <v>62</v>
      </c>
      <c r="AE19" s="31" t="s">
        <v>62</v>
      </c>
      <c r="AF19" s="31" t="s">
        <v>62</v>
      </c>
      <c r="AG19" s="31" t="s">
        <v>61</v>
      </c>
      <c r="AH19" s="31" t="s">
        <v>62</v>
      </c>
      <c r="AI19" s="31" t="s">
        <v>61</v>
      </c>
      <c r="AJ19" s="31" t="s">
        <v>61</v>
      </c>
      <c r="AK19" s="31" t="s">
        <v>460</v>
      </c>
      <c r="AL19" s="56">
        <v>140</v>
      </c>
      <c r="AM19" s="56">
        <v>158</v>
      </c>
      <c r="AN19" s="31" t="s">
        <v>461</v>
      </c>
      <c r="AO19" s="31" t="s">
        <v>451</v>
      </c>
      <c r="AP19" s="56">
        <v>0.84</v>
      </c>
      <c r="AQ19" s="56">
        <v>1.1160000000000001</v>
      </c>
      <c r="AR19" s="31" t="s">
        <v>462</v>
      </c>
      <c r="AS19" s="31" t="s">
        <v>435</v>
      </c>
      <c r="AT19" s="31" t="s">
        <v>453</v>
      </c>
      <c r="AU19" s="31">
        <v>6</v>
      </c>
      <c r="AV19" s="31" t="s">
        <v>15</v>
      </c>
      <c r="AW19" s="31">
        <v>11</v>
      </c>
      <c r="AX19" s="31">
        <v>7</v>
      </c>
      <c r="AY19" s="31">
        <v>77</v>
      </c>
      <c r="AZ19" s="31">
        <v>462</v>
      </c>
      <c r="BA19" s="31">
        <v>64.679999999999993</v>
      </c>
      <c r="BB19" s="31">
        <v>109.13200000000001</v>
      </c>
      <c r="BC19" s="56">
        <v>815</v>
      </c>
      <c r="BD19" s="31" t="s">
        <v>240</v>
      </c>
      <c r="BE19" s="56">
        <v>30</v>
      </c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39.6" x14ac:dyDescent="0.25">
      <c r="A20" s="31" t="s">
        <v>463</v>
      </c>
      <c r="B20" s="57" t="s">
        <v>602</v>
      </c>
      <c r="C20" s="31" t="s">
        <v>588</v>
      </c>
      <c r="D20" s="31" t="s">
        <v>396</v>
      </c>
      <c r="E20" s="31" t="s">
        <v>593</v>
      </c>
      <c r="F20" s="31" t="s">
        <v>62</v>
      </c>
      <c r="G20" s="31" t="s">
        <v>594</v>
      </c>
      <c r="H20" s="31" t="s">
        <v>62</v>
      </c>
      <c r="I20" s="31" t="s">
        <v>62</v>
      </c>
      <c r="J20" s="31" t="s">
        <v>62</v>
      </c>
      <c r="K20" s="31" t="s">
        <v>62</v>
      </c>
      <c r="L20" s="31" t="s">
        <v>62</v>
      </c>
      <c r="M20" s="31" t="s">
        <v>62</v>
      </c>
      <c r="N20" s="31" t="s">
        <v>61</v>
      </c>
      <c r="O20" s="31" t="s">
        <v>62</v>
      </c>
      <c r="P20" s="31" t="s">
        <v>62</v>
      </c>
      <c r="Q20" s="31" t="s">
        <v>62</v>
      </c>
      <c r="R20" s="31" t="s">
        <v>62</v>
      </c>
      <c r="S20" s="31" t="s">
        <v>62</v>
      </c>
      <c r="T20" s="31" t="s">
        <v>62</v>
      </c>
      <c r="U20" s="31" t="s">
        <v>62</v>
      </c>
      <c r="V20" s="31" t="s">
        <v>61</v>
      </c>
      <c r="W20" s="31" t="s">
        <v>61</v>
      </c>
      <c r="X20" s="31" t="s">
        <v>61</v>
      </c>
      <c r="Y20" s="31" t="s">
        <v>62</v>
      </c>
      <c r="Z20" s="31" t="s">
        <v>62</v>
      </c>
      <c r="AA20" s="31" t="s">
        <v>62</v>
      </c>
      <c r="AB20" s="31" t="s">
        <v>62</v>
      </c>
      <c r="AC20" s="31" t="s">
        <v>62</v>
      </c>
      <c r="AD20" s="31" t="s">
        <v>62</v>
      </c>
      <c r="AE20" s="31" t="s">
        <v>62</v>
      </c>
      <c r="AF20" s="31" t="s">
        <v>62</v>
      </c>
      <c r="AG20" s="31" t="s">
        <v>61</v>
      </c>
      <c r="AH20" s="31" t="s">
        <v>61</v>
      </c>
      <c r="AI20" s="31" t="s">
        <v>62</v>
      </c>
      <c r="AJ20" s="31" t="s">
        <v>61</v>
      </c>
      <c r="AK20" s="31" t="s">
        <v>464</v>
      </c>
      <c r="AL20" s="56">
        <v>230</v>
      </c>
      <c r="AM20" s="56">
        <v>238</v>
      </c>
      <c r="AN20" s="31" t="s">
        <v>465</v>
      </c>
      <c r="AO20" s="31" t="s">
        <v>132</v>
      </c>
      <c r="AP20" s="56">
        <v>4.5999999999999996</v>
      </c>
      <c r="AQ20" s="56">
        <v>4.9279999999999999</v>
      </c>
      <c r="AR20" s="31" t="s">
        <v>466</v>
      </c>
      <c r="AS20" s="31" t="s">
        <v>435</v>
      </c>
      <c r="AT20" s="31" t="s">
        <v>467</v>
      </c>
      <c r="AU20" s="31">
        <v>20</v>
      </c>
      <c r="AV20" s="31" t="s">
        <v>15</v>
      </c>
      <c r="AW20" s="31">
        <v>15</v>
      </c>
      <c r="AX20" s="31">
        <v>6</v>
      </c>
      <c r="AY20" s="31">
        <v>90</v>
      </c>
      <c r="AZ20" s="31">
        <v>1800</v>
      </c>
      <c r="BA20" s="31">
        <v>413.99999999999994</v>
      </c>
      <c r="BB20" s="31">
        <v>466.72</v>
      </c>
      <c r="BC20" s="56">
        <v>1332</v>
      </c>
      <c r="BD20" s="31" t="s">
        <v>468</v>
      </c>
      <c r="BE20" s="56">
        <v>30</v>
      </c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26.4" x14ac:dyDescent="0.25">
      <c r="A21" s="31" t="s">
        <v>469</v>
      </c>
      <c r="B21" s="58" t="s">
        <v>603</v>
      </c>
      <c r="C21" s="31" t="s">
        <v>592</v>
      </c>
      <c r="D21" s="31" t="s">
        <v>409</v>
      </c>
      <c r="E21" s="31" t="s">
        <v>393</v>
      </c>
      <c r="F21" s="31" t="s">
        <v>62</v>
      </c>
      <c r="G21" s="31" t="s">
        <v>16</v>
      </c>
      <c r="H21" s="31" t="s">
        <v>62</v>
      </c>
      <c r="I21" s="31" t="s">
        <v>62</v>
      </c>
      <c r="J21" s="31" t="s">
        <v>62</v>
      </c>
      <c r="K21" s="31" t="s">
        <v>62</v>
      </c>
      <c r="L21" s="31" t="s">
        <v>62</v>
      </c>
      <c r="M21" s="31" t="s">
        <v>62</v>
      </c>
      <c r="N21" s="31" t="s">
        <v>62</v>
      </c>
      <c r="O21" s="31" t="s">
        <v>62</v>
      </c>
      <c r="P21" s="31" t="s">
        <v>62</v>
      </c>
      <c r="Q21" s="31" t="s">
        <v>62</v>
      </c>
      <c r="R21" s="31" t="s">
        <v>62</v>
      </c>
      <c r="S21" s="31" t="s">
        <v>62</v>
      </c>
      <c r="T21" s="31" t="s">
        <v>62</v>
      </c>
      <c r="U21" s="31" t="s">
        <v>62</v>
      </c>
      <c r="V21" s="31" t="s">
        <v>61</v>
      </c>
      <c r="W21" s="31" t="s">
        <v>61</v>
      </c>
      <c r="X21" s="31" t="s">
        <v>61</v>
      </c>
      <c r="Y21" s="31" t="s">
        <v>62</v>
      </c>
      <c r="Z21" s="31" t="s">
        <v>62</v>
      </c>
      <c r="AA21" s="31" t="s">
        <v>62</v>
      </c>
      <c r="AB21" s="31" t="s">
        <v>62</v>
      </c>
      <c r="AC21" s="31" t="s">
        <v>62</v>
      </c>
      <c r="AD21" s="31" t="s">
        <v>62</v>
      </c>
      <c r="AE21" s="31" t="s">
        <v>62</v>
      </c>
      <c r="AF21" s="31" t="s">
        <v>62</v>
      </c>
      <c r="AG21" s="31" t="s">
        <v>61</v>
      </c>
      <c r="AH21" s="31" t="s">
        <v>61</v>
      </c>
      <c r="AI21" s="31" t="s">
        <v>62</v>
      </c>
      <c r="AJ21" s="31" t="s">
        <v>61</v>
      </c>
      <c r="AK21" s="31" t="s">
        <v>470</v>
      </c>
      <c r="AL21" s="56">
        <v>140</v>
      </c>
      <c r="AM21" s="56">
        <v>145</v>
      </c>
      <c r="AN21" s="31" t="s">
        <v>471</v>
      </c>
      <c r="AO21" s="31" t="s">
        <v>130</v>
      </c>
      <c r="AP21" s="56">
        <v>2.8</v>
      </c>
      <c r="AQ21" s="56">
        <v>3.0430000000000001</v>
      </c>
      <c r="AR21" s="31" t="s">
        <v>472</v>
      </c>
      <c r="AS21" s="31" t="s">
        <v>434</v>
      </c>
      <c r="AT21" s="31" t="s">
        <v>473</v>
      </c>
      <c r="AU21" s="31">
        <v>20</v>
      </c>
      <c r="AV21" s="31" t="s">
        <v>15</v>
      </c>
      <c r="AW21" s="31">
        <v>12.222222</v>
      </c>
      <c r="AX21" s="31">
        <v>9</v>
      </c>
      <c r="AY21" s="31">
        <v>110</v>
      </c>
      <c r="AZ21" s="31">
        <v>2200</v>
      </c>
      <c r="BA21" s="31">
        <v>308</v>
      </c>
      <c r="BB21" s="31">
        <v>357.93</v>
      </c>
      <c r="BC21" s="56">
        <v>1310</v>
      </c>
      <c r="BD21" s="31" t="s">
        <v>240</v>
      </c>
      <c r="BE21" s="56">
        <v>90</v>
      </c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26.4" x14ac:dyDescent="0.25">
      <c r="A22" s="31" t="s">
        <v>474</v>
      </c>
      <c r="B22" s="58" t="s">
        <v>604</v>
      </c>
      <c r="C22" s="31" t="s">
        <v>592</v>
      </c>
      <c r="D22" s="31" t="s">
        <v>409</v>
      </c>
      <c r="E22" s="31" t="s">
        <v>393</v>
      </c>
      <c r="F22" s="31" t="s">
        <v>62</v>
      </c>
      <c r="G22" s="31" t="s">
        <v>17</v>
      </c>
      <c r="H22" s="31" t="s">
        <v>62</v>
      </c>
      <c r="I22" s="31" t="s">
        <v>62</v>
      </c>
      <c r="J22" s="31" t="s">
        <v>62</v>
      </c>
      <c r="K22" s="31" t="s">
        <v>62</v>
      </c>
      <c r="L22" s="31" t="s">
        <v>62</v>
      </c>
      <c r="M22" s="31" t="s">
        <v>62</v>
      </c>
      <c r="N22" s="31" t="s">
        <v>62</v>
      </c>
      <c r="O22" s="31" t="s">
        <v>62</v>
      </c>
      <c r="P22" s="31" t="s">
        <v>62</v>
      </c>
      <c r="Q22" s="31" t="s">
        <v>62</v>
      </c>
      <c r="R22" s="31" t="s">
        <v>62</v>
      </c>
      <c r="S22" s="31" t="s">
        <v>62</v>
      </c>
      <c r="T22" s="31" t="s">
        <v>62</v>
      </c>
      <c r="U22" s="31" t="s">
        <v>62</v>
      </c>
      <c r="V22" s="31" t="s">
        <v>61</v>
      </c>
      <c r="W22" s="31" t="s">
        <v>61</v>
      </c>
      <c r="X22" s="31" t="s">
        <v>61</v>
      </c>
      <c r="Y22" s="31" t="s">
        <v>62</v>
      </c>
      <c r="Z22" s="31" t="s">
        <v>62</v>
      </c>
      <c r="AA22" s="31" t="s">
        <v>62</v>
      </c>
      <c r="AB22" s="31" t="s">
        <v>62</v>
      </c>
      <c r="AC22" s="31" t="s">
        <v>62</v>
      </c>
      <c r="AD22" s="31" t="s">
        <v>62</v>
      </c>
      <c r="AE22" s="31" t="s">
        <v>62</v>
      </c>
      <c r="AF22" s="31" t="s">
        <v>62</v>
      </c>
      <c r="AG22" s="31" t="s">
        <v>61</v>
      </c>
      <c r="AH22" s="31" t="s">
        <v>61</v>
      </c>
      <c r="AI22" s="31" t="s">
        <v>62</v>
      </c>
      <c r="AJ22" s="31" t="s">
        <v>61</v>
      </c>
      <c r="AK22" s="31" t="s">
        <v>475</v>
      </c>
      <c r="AL22" s="56">
        <v>350</v>
      </c>
      <c r="AM22" s="56">
        <v>358</v>
      </c>
      <c r="AN22" s="31" t="s">
        <v>476</v>
      </c>
      <c r="AO22" s="31" t="s">
        <v>132</v>
      </c>
      <c r="AP22" s="56">
        <v>5.6</v>
      </c>
      <c r="AQ22" s="56">
        <v>6.0220000000000002</v>
      </c>
      <c r="AR22" s="31" t="s">
        <v>477</v>
      </c>
      <c r="AS22" s="31" t="s">
        <v>434</v>
      </c>
      <c r="AT22" s="31" t="s">
        <v>478</v>
      </c>
      <c r="AU22" s="31">
        <v>16</v>
      </c>
      <c r="AV22" s="31" t="s">
        <v>15</v>
      </c>
      <c r="AW22" s="31">
        <v>12</v>
      </c>
      <c r="AX22" s="31">
        <v>7</v>
      </c>
      <c r="AY22" s="31">
        <v>84</v>
      </c>
      <c r="AZ22" s="31">
        <v>1344</v>
      </c>
      <c r="BA22" s="31">
        <v>470.4</v>
      </c>
      <c r="BB22" s="31">
        <v>528.99800000000005</v>
      </c>
      <c r="BC22" s="56">
        <v>1242</v>
      </c>
      <c r="BD22" s="31" t="s">
        <v>240</v>
      </c>
      <c r="BE22" s="56">
        <v>90</v>
      </c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26.4" x14ac:dyDescent="0.25">
      <c r="A23" s="31" t="s">
        <v>479</v>
      </c>
      <c r="B23" s="58" t="s">
        <v>605</v>
      </c>
      <c r="C23" s="31" t="s">
        <v>592</v>
      </c>
      <c r="D23" s="31" t="s">
        <v>409</v>
      </c>
      <c r="E23" s="31" t="s">
        <v>393</v>
      </c>
      <c r="F23" s="31" t="s">
        <v>62</v>
      </c>
      <c r="G23" s="31" t="s">
        <v>186</v>
      </c>
      <c r="H23" s="31" t="s">
        <v>62</v>
      </c>
      <c r="I23" s="31" t="s">
        <v>62</v>
      </c>
      <c r="J23" s="31" t="s">
        <v>62</v>
      </c>
      <c r="K23" s="31" t="s">
        <v>62</v>
      </c>
      <c r="L23" s="31" t="s">
        <v>62</v>
      </c>
      <c r="M23" s="31" t="s">
        <v>62</v>
      </c>
      <c r="N23" s="31" t="s">
        <v>62</v>
      </c>
      <c r="O23" s="31" t="s">
        <v>62</v>
      </c>
      <c r="P23" s="31" t="s">
        <v>62</v>
      </c>
      <c r="Q23" s="31" t="s">
        <v>62</v>
      </c>
      <c r="R23" s="31" t="s">
        <v>62</v>
      </c>
      <c r="S23" s="31" t="s">
        <v>62</v>
      </c>
      <c r="T23" s="31" t="s">
        <v>62</v>
      </c>
      <c r="U23" s="31" t="s">
        <v>62</v>
      </c>
      <c r="V23" s="31" t="s">
        <v>61</v>
      </c>
      <c r="W23" s="31" t="s">
        <v>61</v>
      </c>
      <c r="X23" s="31" t="s">
        <v>61</v>
      </c>
      <c r="Y23" s="31" t="s">
        <v>62</v>
      </c>
      <c r="Z23" s="31" t="s">
        <v>62</v>
      </c>
      <c r="AA23" s="31" t="s">
        <v>62</v>
      </c>
      <c r="AB23" s="31" t="s">
        <v>62</v>
      </c>
      <c r="AC23" s="31" t="s">
        <v>62</v>
      </c>
      <c r="AD23" s="31" t="s">
        <v>62</v>
      </c>
      <c r="AE23" s="31" t="s">
        <v>62</v>
      </c>
      <c r="AF23" s="31" t="s">
        <v>62</v>
      </c>
      <c r="AG23" s="31" t="s">
        <v>61</v>
      </c>
      <c r="AH23" s="31" t="s">
        <v>61</v>
      </c>
      <c r="AI23" s="31" t="s">
        <v>62</v>
      </c>
      <c r="AJ23" s="31" t="s">
        <v>61</v>
      </c>
      <c r="AK23" s="31" t="s">
        <v>480</v>
      </c>
      <c r="AL23" s="56">
        <v>280</v>
      </c>
      <c r="AM23" s="56">
        <v>288</v>
      </c>
      <c r="AN23" s="31" t="s">
        <v>481</v>
      </c>
      <c r="AO23" s="31" t="s">
        <v>132</v>
      </c>
      <c r="AP23" s="56">
        <v>5.6</v>
      </c>
      <c r="AQ23" s="56">
        <v>5.9630000000000001</v>
      </c>
      <c r="AR23" s="31" t="s">
        <v>482</v>
      </c>
      <c r="AS23" s="31" t="s">
        <v>435</v>
      </c>
      <c r="AT23" s="31" t="s">
        <v>131</v>
      </c>
      <c r="AU23" s="31">
        <v>20</v>
      </c>
      <c r="AV23" s="31" t="s">
        <v>15</v>
      </c>
      <c r="AW23" s="31">
        <v>12</v>
      </c>
      <c r="AX23" s="31">
        <v>5</v>
      </c>
      <c r="AY23" s="31">
        <v>60</v>
      </c>
      <c r="AZ23" s="31">
        <v>1200</v>
      </c>
      <c r="BA23" s="31">
        <v>336</v>
      </c>
      <c r="BB23" s="31">
        <v>380.98</v>
      </c>
      <c r="BC23" s="56">
        <v>1060</v>
      </c>
      <c r="BD23" s="31" t="s">
        <v>468</v>
      </c>
      <c r="BE23" s="56">
        <v>90</v>
      </c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26.4" x14ac:dyDescent="0.25">
      <c r="A24" s="31" t="s">
        <v>483</v>
      </c>
      <c r="B24" s="58" t="s">
        <v>606</v>
      </c>
      <c r="C24" s="31" t="s">
        <v>592</v>
      </c>
      <c r="D24" s="31" t="s">
        <v>409</v>
      </c>
      <c r="E24" s="31" t="s">
        <v>393</v>
      </c>
      <c r="F24" s="31" t="s">
        <v>62</v>
      </c>
      <c r="G24" s="31" t="s">
        <v>595</v>
      </c>
      <c r="H24" s="31" t="s">
        <v>62</v>
      </c>
      <c r="I24" s="31" t="s">
        <v>62</v>
      </c>
      <c r="J24" s="31" t="s">
        <v>62</v>
      </c>
      <c r="K24" s="31" t="s">
        <v>62</v>
      </c>
      <c r="L24" s="31" t="s">
        <v>62</v>
      </c>
      <c r="M24" s="31" t="s">
        <v>62</v>
      </c>
      <c r="N24" s="31" t="s">
        <v>62</v>
      </c>
      <c r="O24" s="31" t="s">
        <v>62</v>
      </c>
      <c r="P24" s="31" t="s">
        <v>62</v>
      </c>
      <c r="Q24" s="31" t="s">
        <v>62</v>
      </c>
      <c r="R24" s="31" t="s">
        <v>62</v>
      </c>
      <c r="S24" s="31" t="s">
        <v>62</v>
      </c>
      <c r="T24" s="31" t="s">
        <v>62</v>
      </c>
      <c r="U24" s="31" t="s">
        <v>62</v>
      </c>
      <c r="V24" s="31" t="s">
        <v>61</v>
      </c>
      <c r="W24" s="31" t="s">
        <v>61</v>
      </c>
      <c r="X24" s="31" t="s">
        <v>61</v>
      </c>
      <c r="Y24" s="31" t="s">
        <v>62</v>
      </c>
      <c r="Z24" s="31" t="s">
        <v>62</v>
      </c>
      <c r="AA24" s="31" t="s">
        <v>62</v>
      </c>
      <c r="AB24" s="31" t="s">
        <v>62</v>
      </c>
      <c r="AC24" s="31" t="s">
        <v>62</v>
      </c>
      <c r="AD24" s="31" t="s">
        <v>62</v>
      </c>
      <c r="AE24" s="31" t="s">
        <v>62</v>
      </c>
      <c r="AF24" s="31" t="s">
        <v>62</v>
      </c>
      <c r="AG24" s="31" t="s">
        <v>61</v>
      </c>
      <c r="AH24" s="31" t="s">
        <v>61</v>
      </c>
      <c r="AI24" s="31" t="s">
        <v>62</v>
      </c>
      <c r="AJ24" s="31" t="s">
        <v>61</v>
      </c>
      <c r="AK24" s="31" t="s">
        <v>484</v>
      </c>
      <c r="AL24" s="56">
        <v>700</v>
      </c>
      <c r="AM24" s="56">
        <v>708</v>
      </c>
      <c r="AN24" s="31" t="s">
        <v>485</v>
      </c>
      <c r="AO24" s="31" t="s">
        <v>486</v>
      </c>
      <c r="AP24" s="56">
        <v>7</v>
      </c>
      <c r="AQ24" s="56">
        <v>7.2830000000000004</v>
      </c>
      <c r="AR24" s="31" t="s">
        <v>487</v>
      </c>
      <c r="AS24" s="31" t="s">
        <v>434</v>
      </c>
      <c r="AT24" s="31" t="s">
        <v>131</v>
      </c>
      <c r="AU24" s="31">
        <v>10</v>
      </c>
      <c r="AV24" s="31" t="s">
        <v>15</v>
      </c>
      <c r="AW24" s="31">
        <v>12</v>
      </c>
      <c r="AX24" s="31">
        <v>5</v>
      </c>
      <c r="AY24" s="31">
        <v>60</v>
      </c>
      <c r="AZ24" s="31">
        <v>600</v>
      </c>
      <c r="BA24" s="31">
        <v>420</v>
      </c>
      <c r="BB24" s="31">
        <v>460.18</v>
      </c>
      <c r="BC24" s="56">
        <v>1060</v>
      </c>
      <c r="BD24" s="31" t="s">
        <v>468</v>
      </c>
      <c r="BE24" s="56">
        <v>60</v>
      </c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26.4" x14ac:dyDescent="0.25">
      <c r="A25" s="31" t="s">
        <v>488</v>
      </c>
      <c r="B25" s="58" t="s">
        <v>607</v>
      </c>
      <c r="C25" s="31" t="s">
        <v>597</v>
      </c>
      <c r="D25" s="31" t="s">
        <v>409</v>
      </c>
      <c r="E25" s="31" t="s">
        <v>393</v>
      </c>
      <c r="F25" s="31" t="s">
        <v>62</v>
      </c>
      <c r="G25" s="31" t="s">
        <v>16</v>
      </c>
      <c r="H25" s="31" t="s">
        <v>62</v>
      </c>
      <c r="I25" s="31" t="s">
        <v>62</v>
      </c>
      <c r="J25" s="31" t="s">
        <v>62</v>
      </c>
      <c r="K25" s="31" t="s">
        <v>62</v>
      </c>
      <c r="L25" s="31" t="s">
        <v>62</v>
      </c>
      <c r="M25" s="31" t="s">
        <v>62</v>
      </c>
      <c r="N25" s="31" t="s">
        <v>61</v>
      </c>
      <c r="O25" s="31" t="s">
        <v>62</v>
      </c>
      <c r="P25" s="31" t="s">
        <v>62</v>
      </c>
      <c r="Q25" s="31" t="s">
        <v>62</v>
      </c>
      <c r="R25" s="31" t="s">
        <v>62</v>
      </c>
      <c r="S25" s="31" t="s">
        <v>62</v>
      </c>
      <c r="T25" s="31" t="s">
        <v>62</v>
      </c>
      <c r="U25" s="31" t="s">
        <v>62</v>
      </c>
      <c r="V25" s="31" t="s">
        <v>61</v>
      </c>
      <c r="W25" s="31" t="s">
        <v>62</v>
      </c>
      <c r="X25" s="31" t="s">
        <v>61</v>
      </c>
      <c r="Y25" s="31" t="s">
        <v>62</v>
      </c>
      <c r="Z25" s="31" t="s">
        <v>62</v>
      </c>
      <c r="AA25" s="31" t="s">
        <v>62</v>
      </c>
      <c r="AB25" s="31" t="s">
        <v>62</v>
      </c>
      <c r="AC25" s="31" t="s">
        <v>62</v>
      </c>
      <c r="AD25" s="31" t="s">
        <v>62</v>
      </c>
      <c r="AE25" s="31" t="s">
        <v>62</v>
      </c>
      <c r="AF25" s="31" t="s">
        <v>62</v>
      </c>
      <c r="AG25" s="31" t="s">
        <v>61</v>
      </c>
      <c r="AH25" s="31" t="s">
        <v>61</v>
      </c>
      <c r="AI25" s="31" t="s">
        <v>62</v>
      </c>
      <c r="AJ25" s="31" t="s">
        <v>61</v>
      </c>
      <c r="AK25" s="31" t="s">
        <v>489</v>
      </c>
      <c r="AL25" s="56">
        <v>140</v>
      </c>
      <c r="AM25" s="56">
        <v>145</v>
      </c>
      <c r="AN25" s="31" t="s">
        <v>490</v>
      </c>
      <c r="AO25" s="31" t="s">
        <v>130</v>
      </c>
      <c r="AP25" s="56">
        <v>2.8</v>
      </c>
      <c r="AQ25" s="56">
        <v>3.0430000000000001</v>
      </c>
      <c r="AR25" s="31" t="s">
        <v>491</v>
      </c>
      <c r="AS25" s="31" t="s">
        <v>434</v>
      </c>
      <c r="AT25" s="31" t="s">
        <v>473</v>
      </c>
      <c r="AU25" s="31">
        <v>20</v>
      </c>
      <c r="AV25" s="31" t="s">
        <v>15</v>
      </c>
      <c r="AW25" s="31">
        <v>11</v>
      </c>
      <c r="AX25" s="31">
        <v>10</v>
      </c>
      <c r="AY25" s="31">
        <v>110</v>
      </c>
      <c r="AZ25" s="31">
        <v>2200</v>
      </c>
      <c r="BA25" s="31">
        <v>308</v>
      </c>
      <c r="BB25" s="31">
        <v>357.93</v>
      </c>
      <c r="BC25" s="56">
        <v>1310</v>
      </c>
      <c r="BD25" s="31" t="s">
        <v>240</v>
      </c>
      <c r="BE25" s="56">
        <v>90</v>
      </c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26.4" x14ac:dyDescent="0.25">
      <c r="A26" s="31" t="s">
        <v>492</v>
      </c>
      <c r="B26" s="58" t="s">
        <v>608</v>
      </c>
      <c r="C26" s="31" t="s">
        <v>597</v>
      </c>
      <c r="D26" s="31" t="s">
        <v>409</v>
      </c>
      <c r="E26" s="31" t="s">
        <v>393</v>
      </c>
      <c r="F26" s="31" t="s">
        <v>62</v>
      </c>
      <c r="G26" s="31" t="s">
        <v>186</v>
      </c>
      <c r="H26" s="31" t="s">
        <v>62</v>
      </c>
      <c r="I26" s="31" t="s">
        <v>62</v>
      </c>
      <c r="J26" s="31" t="s">
        <v>62</v>
      </c>
      <c r="K26" s="31" t="s">
        <v>62</v>
      </c>
      <c r="L26" s="31" t="s">
        <v>62</v>
      </c>
      <c r="M26" s="31" t="s">
        <v>62</v>
      </c>
      <c r="N26" s="31" t="s">
        <v>61</v>
      </c>
      <c r="O26" s="31" t="s">
        <v>62</v>
      </c>
      <c r="P26" s="31" t="s">
        <v>62</v>
      </c>
      <c r="Q26" s="31" t="s">
        <v>62</v>
      </c>
      <c r="R26" s="31" t="s">
        <v>62</v>
      </c>
      <c r="S26" s="31" t="s">
        <v>62</v>
      </c>
      <c r="T26" s="31" t="s">
        <v>62</v>
      </c>
      <c r="U26" s="31" t="s">
        <v>62</v>
      </c>
      <c r="V26" s="31" t="s">
        <v>61</v>
      </c>
      <c r="W26" s="31" t="s">
        <v>62</v>
      </c>
      <c r="X26" s="31" t="s">
        <v>61</v>
      </c>
      <c r="Y26" s="31" t="s">
        <v>62</v>
      </c>
      <c r="Z26" s="31" t="s">
        <v>62</v>
      </c>
      <c r="AA26" s="31" t="s">
        <v>62</v>
      </c>
      <c r="AB26" s="31" t="s">
        <v>62</v>
      </c>
      <c r="AC26" s="31" t="s">
        <v>62</v>
      </c>
      <c r="AD26" s="31" t="s">
        <v>62</v>
      </c>
      <c r="AE26" s="31" t="s">
        <v>62</v>
      </c>
      <c r="AF26" s="31" t="s">
        <v>62</v>
      </c>
      <c r="AG26" s="31" t="s">
        <v>61</v>
      </c>
      <c r="AH26" s="31" t="s">
        <v>61</v>
      </c>
      <c r="AI26" s="31" t="s">
        <v>62</v>
      </c>
      <c r="AJ26" s="31" t="s">
        <v>61</v>
      </c>
      <c r="AK26" s="31" t="s">
        <v>493</v>
      </c>
      <c r="AL26" s="56">
        <v>280</v>
      </c>
      <c r="AM26" s="56">
        <v>288</v>
      </c>
      <c r="AN26" s="31" t="s">
        <v>494</v>
      </c>
      <c r="AO26" s="31" t="s">
        <v>132</v>
      </c>
      <c r="AP26" s="56">
        <v>5.6</v>
      </c>
      <c r="AQ26" s="56">
        <v>5.9630000000000001</v>
      </c>
      <c r="AR26" s="31" t="s">
        <v>495</v>
      </c>
      <c r="AS26" s="31" t="s">
        <v>435</v>
      </c>
      <c r="AT26" s="31" t="s">
        <v>131</v>
      </c>
      <c r="AU26" s="31">
        <v>20</v>
      </c>
      <c r="AV26" s="31" t="s">
        <v>15</v>
      </c>
      <c r="AW26" s="31">
        <v>12</v>
      </c>
      <c r="AX26" s="31">
        <v>5</v>
      </c>
      <c r="AY26" s="31">
        <v>60</v>
      </c>
      <c r="AZ26" s="31">
        <v>1200</v>
      </c>
      <c r="BA26" s="31">
        <v>336</v>
      </c>
      <c r="BB26" s="31">
        <v>380.98</v>
      </c>
      <c r="BC26" s="56">
        <v>1060</v>
      </c>
      <c r="BD26" s="31" t="s">
        <v>468</v>
      </c>
      <c r="BE26" s="56">
        <v>90</v>
      </c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39.6" x14ac:dyDescent="0.25">
      <c r="A27" s="31" t="s">
        <v>496</v>
      </c>
      <c r="B27" s="58" t="s">
        <v>609</v>
      </c>
      <c r="C27" s="31" t="s">
        <v>600</v>
      </c>
      <c r="D27" s="31" t="s">
        <v>409</v>
      </c>
      <c r="E27" s="31" t="s">
        <v>393</v>
      </c>
      <c r="F27" s="31" t="s">
        <v>62</v>
      </c>
      <c r="G27" s="31" t="s">
        <v>16</v>
      </c>
      <c r="H27" s="31" t="s">
        <v>62</v>
      </c>
      <c r="I27" s="31" t="s">
        <v>62</v>
      </c>
      <c r="J27" s="31" t="s">
        <v>62</v>
      </c>
      <c r="K27" s="31" t="s">
        <v>62</v>
      </c>
      <c r="L27" s="31" t="s">
        <v>62</v>
      </c>
      <c r="M27" s="31" t="s">
        <v>62</v>
      </c>
      <c r="N27" s="31" t="s">
        <v>62</v>
      </c>
      <c r="O27" s="31" t="s">
        <v>62</v>
      </c>
      <c r="P27" s="31" t="s">
        <v>62</v>
      </c>
      <c r="Q27" s="31" t="s">
        <v>62</v>
      </c>
      <c r="R27" s="31" t="s">
        <v>62</v>
      </c>
      <c r="S27" s="31" t="s">
        <v>62</v>
      </c>
      <c r="T27" s="31" t="s">
        <v>62</v>
      </c>
      <c r="U27" s="31" t="s">
        <v>62</v>
      </c>
      <c r="V27" s="31" t="s">
        <v>61</v>
      </c>
      <c r="W27" s="31" t="s">
        <v>61</v>
      </c>
      <c r="X27" s="31" t="s">
        <v>61</v>
      </c>
      <c r="Y27" s="31" t="s">
        <v>62</v>
      </c>
      <c r="Z27" s="31" t="s">
        <v>62</v>
      </c>
      <c r="AA27" s="31" t="s">
        <v>62</v>
      </c>
      <c r="AB27" s="31" t="s">
        <v>62</v>
      </c>
      <c r="AC27" s="31" t="s">
        <v>62</v>
      </c>
      <c r="AD27" s="31" t="s">
        <v>62</v>
      </c>
      <c r="AE27" s="31" t="s">
        <v>62</v>
      </c>
      <c r="AF27" s="31" t="s">
        <v>62</v>
      </c>
      <c r="AG27" s="31" t="s">
        <v>61</v>
      </c>
      <c r="AH27" s="31" t="s">
        <v>61</v>
      </c>
      <c r="AI27" s="31" t="s">
        <v>62</v>
      </c>
      <c r="AJ27" s="31" t="s">
        <v>61</v>
      </c>
      <c r="AK27" s="31" t="s">
        <v>497</v>
      </c>
      <c r="AL27" s="56">
        <v>140</v>
      </c>
      <c r="AM27" s="56">
        <v>145</v>
      </c>
      <c r="AN27" s="31" t="s">
        <v>498</v>
      </c>
      <c r="AO27" s="31" t="s">
        <v>130</v>
      </c>
      <c r="AP27" s="56">
        <v>2.8</v>
      </c>
      <c r="AQ27" s="56">
        <v>3.0430000000000001</v>
      </c>
      <c r="AR27" s="31" t="s">
        <v>499</v>
      </c>
      <c r="AS27" s="31" t="s">
        <v>434</v>
      </c>
      <c r="AT27" s="31" t="s">
        <v>473</v>
      </c>
      <c r="AU27" s="31">
        <v>20</v>
      </c>
      <c r="AV27" s="31" t="s">
        <v>15</v>
      </c>
      <c r="AW27" s="31">
        <v>11</v>
      </c>
      <c r="AX27" s="31">
        <v>10</v>
      </c>
      <c r="AY27" s="31">
        <v>110</v>
      </c>
      <c r="AZ27" s="31">
        <v>2200</v>
      </c>
      <c r="BA27" s="31">
        <v>308</v>
      </c>
      <c r="BB27" s="31">
        <v>357.93</v>
      </c>
      <c r="BC27" s="56">
        <v>1310</v>
      </c>
      <c r="BD27" s="31" t="s">
        <v>240</v>
      </c>
      <c r="BE27" s="56">
        <v>90</v>
      </c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26.4" x14ac:dyDescent="0.25">
      <c r="A28" s="31" t="s">
        <v>222</v>
      </c>
      <c r="B28" s="31" t="s">
        <v>610</v>
      </c>
      <c r="C28" s="31" t="s">
        <v>433</v>
      </c>
      <c r="D28" s="31" t="s">
        <v>396</v>
      </c>
      <c r="E28" s="31" t="s">
        <v>392</v>
      </c>
      <c r="F28" s="31" t="s">
        <v>62</v>
      </c>
      <c r="G28" s="31" t="s">
        <v>18</v>
      </c>
      <c r="H28" s="31" t="s">
        <v>62</v>
      </c>
      <c r="I28" s="31" t="s">
        <v>62</v>
      </c>
      <c r="J28" s="31" t="s">
        <v>62</v>
      </c>
      <c r="K28" s="31" t="s">
        <v>62</v>
      </c>
      <c r="L28" s="31" t="s">
        <v>62</v>
      </c>
      <c r="M28" s="31" t="s">
        <v>62</v>
      </c>
      <c r="N28" s="31" t="s">
        <v>62</v>
      </c>
      <c r="O28" s="31" t="s">
        <v>62</v>
      </c>
      <c r="P28" s="31" t="s">
        <v>62</v>
      </c>
      <c r="Q28" s="31" t="s">
        <v>62</v>
      </c>
      <c r="R28" s="31" t="s">
        <v>62</v>
      </c>
      <c r="S28" s="31" t="s">
        <v>62</v>
      </c>
      <c r="T28" s="31" t="s">
        <v>62</v>
      </c>
      <c r="U28" s="31" t="s">
        <v>62</v>
      </c>
      <c r="V28" s="31" t="s">
        <v>61</v>
      </c>
      <c r="W28" s="31" t="s">
        <v>61</v>
      </c>
      <c r="X28" s="31" t="s">
        <v>61</v>
      </c>
      <c r="Y28" s="31" t="s">
        <v>62</v>
      </c>
      <c r="Z28" s="31" t="s">
        <v>62</v>
      </c>
      <c r="AA28" s="31" t="s">
        <v>62</v>
      </c>
      <c r="AB28" s="31" t="s">
        <v>62</v>
      </c>
      <c r="AC28" s="31" t="s">
        <v>62</v>
      </c>
      <c r="AD28" s="31" t="s">
        <v>62</v>
      </c>
      <c r="AE28" s="31" t="s">
        <v>62</v>
      </c>
      <c r="AF28" s="31" t="s">
        <v>62</v>
      </c>
      <c r="AG28" s="31" t="s">
        <v>61</v>
      </c>
      <c r="AH28" s="31" t="s">
        <v>62</v>
      </c>
      <c r="AI28" s="31" t="s">
        <v>61</v>
      </c>
      <c r="AJ28" s="31" t="s">
        <v>61</v>
      </c>
      <c r="AK28" s="31" t="s">
        <v>278</v>
      </c>
      <c r="AL28" s="56">
        <v>360</v>
      </c>
      <c r="AM28" s="56">
        <v>378</v>
      </c>
      <c r="AN28" s="31" t="s">
        <v>279</v>
      </c>
      <c r="AO28" s="31" t="s">
        <v>136</v>
      </c>
      <c r="AP28" s="56">
        <v>2.16</v>
      </c>
      <c r="AQ28" s="56">
        <v>2.42</v>
      </c>
      <c r="AR28" s="31" t="s">
        <v>280</v>
      </c>
      <c r="AS28" s="31" t="s">
        <v>434</v>
      </c>
      <c r="AT28" s="31" t="s">
        <v>137</v>
      </c>
      <c r="AU28" s="31">
        <v>6</v>
      </c>
      <c r="AV28" s="31" t="s">
        <v>15</v>
      </c>
      <c r="AW28" s="31">
        <v>22</v>
      </c>
      <c r="AX28" s="31">
        <v>4</v>
      </c>
      <c r="AY28" s="31">
        <v>88</v>
      </c>
      <c r="AZ28" s="31">
        <v>528</v>
      </c>
      <c r="BA28" s="31">
        <v>190.08</v>
      </c>
      <c r="BB28" s="31">
        <v>236.16</v>
      </c>
      <c r="BC28" s="56">
        <v>1146</v>
      </c>
      <c r="BD28" s="31" t="s">
        <v>240</v>
      </c>
      <c r="BE28" s="56">
        <v>40</v>
      </c>
      <c r="BF28" s="1"/>
      <c r="BG28" s="1"/>
      <c r="BH28" s="1"/>
      <c r="BI28" s="1"/>
      <c r="BJ28" s="1"/>
      <c r="BK28" s="1"/>
      <c r="BL28" s="1"/>
      <c r="BM28" s="1"/>
      <c r="BN28" s="1"/>
    </row>
    <row r="29" spans="1:66" x14ac:dyDescent="0.25">
      <c r="A29" s="31" t="s">
        <v>115</v>
      </c>
      <c r="B29" s="31" t="s">
        <v>546</v>
      </c>
      <c r="C29" s="31" t="s">
        <v>191</v>
      </c>
      <c r="D29" s="31" t="s">
        <v>407</v>
      </c>
      <c r="E29" s="31" t="s">
        <v>398</v>
      </c>
      <c r="F29" s="31" t="s">
        <v>61</v>
      </c>
      <c r="G29" s="31" t="s">
        <v>190</v>
      </c>
      <c r="H29" s="31" t="s">
        <v>62</v>
      </c>
      <c r="I29" s="31" t="s">
        <v>62</v>
      </c>
      <c r="J29" s="31" t="s">
        <v>62</v>
      </c>
      <c r="K29" s="31" t="s">
        <v>62</v>
      </c>
      <c r="L29" s="31" t="s">
        <v>62</v>
      </c>
      <c r="M29" s="31" t="s">
        <v>62</v>
      </c>
      <c r="N29" s="31" t="s">
        <v>62</v>
      </c>
      <c r="O29" s="31" t="s">
        <v>62</v>
      </c>
      <c r="P29" s="31" t="s">
        <v>62</v>
      </c>
      <c r="Q29" s="31" t="s">
        <v>62</v>
      </c>
      <c r="R29" s="31" t="s">
        <v>62</v>
      </c>
      <c r="S29" s="31" t="s">
        <v>62</v>
      </c>
      <c r="T29" s="31" t="s">
        <v>62</v>
      </c>
      <c r="U29" s="31" t="s">
        <v>62</v>
      </c>
      <c r="V29" s="31" t="s">
        <v>61</v>
      </c>
      <c r="W29" s="31" t="s">
        <v>61</v>
      </c>
      <c r="X29" s="31" t="s">
        <v>61</v>
      </c>
      <c r="Y29" s="31" t="s">
        <v>62</v>
      </c>
      <c r="Z29" s="31" t="s">
        <v>62</v>
      </c>
      <c r="AA29" s="31" t="s">
        <v>62</v>
      </c>
      <c r="AB29" s="31" t="s">
        <v>62</v>
      </c>
      <c r="AC29" s="31" t="s">
        <v>62</v>
      </c>
      <c r="AD29" s="31" t="s">
        <v>62</v>
      </c>
      <c r="AE29" s="31" t="s">
        <v>62</v>
      </c>
      <c r="AF29" s="31" t="s">
        <v>62</v>
      </c>
      <c r="AG29" s="31" t="s">
        <v>61</v>
      </c>
      <c r="AH29" s="31" t="s">
        <v>62</v>
      </c>
      <c r="AI29" s="31" t="s">
        <v>61</v>
      </c>
      <c r="AJ29" s="31" t="s">
        <v>62</v>
      </c>
      <c r="AK29" s="31" t="s">
        <v>138</v>
      </c>
      <c r="AL29" s="56">
        <v>2200</v>
      </c>
      <c r="AM29" s="56">
        <v>2217</v>
      </c>
      <c r="AN29" s="31" t="s">
        <v>281</v>
      </c>
      <c r="AO29" s="31" t="s">
        <v>139</v>
      </c>
      <c r="AP29" s="56">
        <v>6.6</v>
      </c>
      <c r="AQ29" s="56">
        <v>6.9189999999999996</v>
      </c>
      <c r="AR29" s="31" t="s">
        <v>282</v>
      </c>
      <c r="AS29" s="31" t="s">
        <v>434</v>
      </c>
      <c r="AT29" s="31" t="s">
        <v>140</v>
      </c>
      <c r="AU29" s="31">
        <v>3</v>
      </c>
      <c r="AV29" s="31" t="s">
        <v>15</v>
      </c>
      <c r="AW29" s="31">
        <v>8</v>
      </c>
      <c r="AX29" s="31">
        <v>8</v>
      </c>
      <c r="AY29" s="31">
        <v>64</v>
      </c>
      <c r="AZ29" s="31">
        <v>192</v>
      </c>
      <c r="BA29" s="31">
        <v>422.4</v>
      </c>
      <c r="BB29" s="31">
        <v>466.01600000000002</v>
      </c>
      <c r="BC29" s="56">
        <v>1181</v>
      </c>
      <c r="BD29" s="31" t="s">
        <v>240</v>
      </c>
      <c r="BE29" s="56">
        <v>75</v>
      </c>
      <c r="BF29" s="1"/>
      <c r="BG29" s="1"/>
      <c r="BH29" s="1"/>
      <c r="BI29" s="1"/>
      <c r="BJ29" s="1"/>
      <c r="BK29" s="1"/>
      <c r="BL29" s="1"/>
      <c r="BM29" s="1"/>
      <c r="BN29" s="1"/>
    </row>
    <row r="30" spans="1:66" x14ac:dyDescent="0.25">
      <c r="A30" s="31" t="s">
        <v>116</v>
      </c>
      <c r="B30" s="31" t="s">
        <v>547</v>
      </c>
      <c r="C30" s="31" t="s">
        <v>191</v>
      </c>
      <c r="D30" s="31" t="s">
        <v>407</v>
      </c>
      <c r="E30" s="31" t="s">
        <v>398</v>
      </c>
      <c r="F30" s="31" t="s">
        <v>62</v>
      </c>
      <c r="G30" s="31" t="s">
        <v>22</v>
      </c>
      <c r="H30" s="31" t="s">
        <v>62</v>
      </c>
      <c r="I30" s="31" t="s">
        <v>62</v>
      </c>
      <c r="J30" s="31" t="s">
        <v>62</v>
      </c>
      <c r="K30" s="31" t="s">
        <v>62</v>
      </c>
      <c r="L30" s="31" t="s">
        <v>62</v>
      </c>
      <c r="M30" s="31" t="s">
        <v>62</v>
      </c>
      <c r="N30" s="31" t="s">
        <v>62</v>
      </c>
      <c r="O30" s="31" t="s">
        <v>62</v>
      </c>
      <c r="P30" s="31" t="s">
        <v>62</v>
      </c>
      <c r="Q30" s="31" t="s">
        <v>62</v>
      </c>
      <c r="R30" s="31" t="s">
        <v>62</v>
      </c>
      <c r="S30" s="31" t="s">
        <v>62</v>
      </c>
      <c r="T30" s="31" t="s">
        <v>62</v>
      </c>
      <c r="U30" s="31" t="s">
        <v>62</v>
      </c>
      <c r="V30" s="31" t="s">
        <v>61</v>
      </c>
      <c r="W30" s="31" t="s">
        <v>61</v>
      </c>
      <c r="X30" s="31" t="s">
        <v>61</v>
      </c>
      <c r="Y30" s="31" t="s">
        <v>62</v>
      </c>
      <c r="Z30" s="31" t="s">
        <v>62</v>
      </c>
      <c r="AA30" s="31" t="s">
        <v>62</v>
      </c>
      <c r="AB30" s="31" t="s">
        <v>62</v>
      </c>
      <c r="AC30" s="31" t="s">
        <v>62</v>
      </c>
      <c r="AD30" s="31" t="s">
        <v>62</v>
      </c>
      <c r="AE30" s="31" t="s">
        <v>62</v>
      </c>
      <c r="AF30" s="31" t="s">
        <v>62</v>
      </c>
      <c r="AG30" s="31" t="s">
        <v>61</v>
      </c>
      <c r="AH30" s="31" t="s">
        <v>62</v>
      </c>
      <c r="AI30" s="31" t="s">
        <v>61</v>
      </c>
      <c r="AJ30" s="31" t="s">
        <v>62</v>
      </c>
      <c r="AK30" s="31" t="s">
        <v>141</v>
      </c>
      <c r="AL30" s="56">
        <v>400</v>
      </c>
      <c r="AM30" s="56">
        <v>407</v>
      </c>
      <c r="AN30" s="31" t="s">
        <v>283</v>
      </c>
      <c r="AO30" s="31" t="s">
        <v>142</v>
      </c>
      <c r="AP30" s="56">
        <v>3.2</v>
      </c>
      <c r="AQ30" s="56">
        <v>3.3780000000000001</v>
      </c>
      <c r="AR30" s="31" t="s">
        <v>284</v>
      </c>
      <c r="AS30" s="31" t="s">
        <v>434</v>
      </c>
      <c r="AT30" s="31" t="s">
        <v>143</v>
      </c>
      <c r="AU30" s="31">
        <v>8</v>
      </c>
      <c r="AV30" s="31" t="s">
        <v>15</v>
      </c>
      <c r="AW30" s="31">
        <v>18</v>
      </c>
      <c r="AX30" s="31">
        <v>10</v>
      </c>
      <c r="AY30" s="31">
        <v>180</v>
      </c>
      <c r="AZ30" s="31">
        <v>1440</v>
      </c>
      <c r="BA30" s="31">
        <v>576</v>
      </c>
      <c r="BB30" s="31">
        <v>631.24</v>
      </c>
      <c r="BC30" s="56">
        <v>1360</v>
      </c>
      <c r="BD30" s="31" t="s">
        <v>240</v>
      </c>
      <c r="BE30" s="56">
        <v>75</v>
      </c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26.4" x14ac:dyDescent="0.25">
      <c r="A31" s="31" t="s">
        <v>117</v>
      </c>
      <c r="B31" s="31" t="s">
        <v>548</v>
      </c>
      <c r="C31" s="31" t="s">
        <v>193</v>
      </c>
      <c r="D31" s="31" t="s">
        <v>407</v>
      </c>
      <c r="E31" s="31" t="s">
        <v>398</v>
      </c>
      <c r="F31" s="31" t="s">
        <v>61</v>
      </c>
      <c r="G31" s="31" t="s">
        <v>190</v>
      </c>
      <c r="H31" s="31" t="s">
        <v>62</v>
      </c>
      <c r="I31" s="31" t="s">
        <v>62</v>
      </c>
      <c r="J31" s="31" t="s">
        <v>62</v>
      </c>
      <c r="K31" s="31" t="s">
        <v>62</v>
      </c>
      <c r="L31" s="31" t="s">
        <v>62</v>
      </c>
      <c r="M31" s="31" t="s">
        <v>62</v>
      </c>
      <c r="N31" s="31" t="s">
        <v>61</v>
      </c>
      <c r="O31" s="31" t="s">
        <v>62</v>
      </c>
      <c r="P31" s="31" t="s">
        <v>62</v>
      </c>
      <c r="Q31" s="31" t="s">
        <v>62</v>
      </c>
      <c r="R31" s="31" t="s">
        <v>62</v>
      </c>
      <c r="S31" s="31" t="s">
        <v>62</v>
      </c>
      <c r="T31" s="31" t="s">
        <v>62</v>
      </c>
      <c r="U31" s="31" t="s">
        <v>62</v>
      </c>
      <c r="V31" s="31" t="s">
        <v>61</v>
      </c>
      <c r="W31" s="31" t="s">
        <v>62</v>
      </c>
      <c r="X31" s="31" t="s">
        <v>61</v>
      </c>
      <c r="Y31" s="31" t="s">
        <v>62</v>
      </c>
      <c r="Z31" s="31" t="s">
        <v>62</v>
      </c>
      <c r="AA31" s="31" t="s">
        <v>62</v>
      </c>
      <c r="AB31" s="31" t="s">
        <v>62</v>
      </c>
      <c r="AC31" s="31" t="s">
        <v>62</v>
      </c>
      <c r="AD31" s="31" t="s">
        <v>62</v>
      </c>
      <c r="AE31" s="31" t="s">
        <v>62</v>
      </c>
      <c r="AF31" s="31" t="s">
        <v>62</v>
      </c>
      <c r="AG31" s="31" t="s">
        <v>61</v>
      </c>
      <c r="AH31" s="31" t="s">
        <v>62</v>
      </c>
      <c r="AI31" s="31" t="s">
        <v>61</v>
      </c>
      <c r="AJ31" s="31" t="s">
        <v>61</v>
      </c>
      <c r="AK31" s="31" t="s">
        <v>144</v>
      </c>
      <c r="AL31" s="56">
        <v>2200</v>
      </c>
      <c r="AM31" s="56">
        <v>2217</v>
      </c>
      <c r="AN31" s="31" t="s">
        <v>285</v>
      </c>
      <c r="AO31" s="31" t="s">
        <v>139</v>
      </c>
      <c r="AP31" s="56">
        <v>6.6</v>
      </c>
      <c r="AQ31" s="56">
        <v>6.9189999999999996</v>
      </c>
      <c r="AR31" s="31" t="s">
        <v>286</v>
      </c>
      <c r="AS31" s="31" t="s">
        <v>434</v>
      </c>
      <c r="AT31" s="31" t="s">
        <v>140</v>
      </c>
      <c r="AU31" s="31">
        <v>3</v>
      </c>
      <c r="AV31" s="31" t="s">
        <v>15</v>
      </c>
      <c r="AW31" s="31">
        <v>8</v>
      </c>
      <c r="AX31" s="31">
        <v>8</v>
      </c>
      <c r="AY31" s="31">
        <v>64</v>
      </c>
      <c r="AZ31" s="31">
        <v>192</v>
      </c>
      <c r="BA31" s="31">
        <v>422.4</v>
      </c>
      <c r="BB31" s="31">
        <v>466.01600000000002</v>
      </c>
      <c r="BC31" s="56">
        <v>1181</v>
      </c>
      <c r="BD31" s="31" t="s">
        <v>240</v>
      </c>
      <c r="BE31" s="56">
        <v>75</v>
      </c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26.4" x14ac:dyDescent="0.25">
      <c r="A32" s="31" t="s">
        <v>118</v>
      </c>
      <c r="B32" s="31" t="s">
        <v>549</v>
      </c>
      <c r="C32" s="31" t="s">
        <v>193</v>
      </c>
      <c r="D32" s="31" t="s">
        <v>407</v>
      </c>
      <c r="E32" s="31" t="s">
        <v>398</v>
      </c>
      <c r="F32" s="31" t="s">
        <v>62</v>
      </c>
      <c r="G32" s="31" t="s">
        <v>22</v>
      </c>
      <c r="H32" s="31" t="s">
        <v>62</v>
      </c>
      <c r="I32" s="31" t="s">
        <v>62</v>
      </c>
      <c r="J32" s="31" t="s">
        <v>62</v>
      </c>
      <c r="K32" s="31" t="s">
        <v>62</v>
      </c>
      <c r="L32" s="31" t="s">
        <v>62</v>
      </c>
      <c r="M32" s="31" t="s">
        <v>62</v>
      </c>
      <c r="N32" s="31" t="s">
        <v>61</v>
      </c>
      <c r="O32" s="31" t="s">
        <v>62</v>
      </c>
      <c r="P32" s="31" t="s">
        <v>62</v>
      </c>
      <c r="Q32" s="31" t="s">
        <v>62</v>
      </c>
      <c r="R32" s="31" t="s">
        <v>62</v>
      </c>
      <c r="S32" s="31" t="s">
        <v>62</v>
      </c>
      <c r="T32" s="31" t="s">
        <v>62</v>
      </c>
      <c r="U32" s="31" t="s">
        <v>62</v>
      </c>
      <c r="V32" s="31" t="s">
        <v>61</v>
      </c>
      <c r="W32" s="31" t="s">
        <v>62</v>
      </c>
      <c r="X32" s="31" t="s">
        <v>61</v>
      </c>
      <c r="Y32" s="31" t="s">
        <v>62</v>
      </c>
      <c r="Z32" s="31" t="s">
        <v>62</v>
      </c>
      <c r="AA32" s="31" t="s">
        <v>62</v>
      </c>
      <c r="AB32" s="31" t="s">
        <v>62</v>
      </c>
      <c r="AC32" s="31" t="s">
        <v>62</v>
      </c>
      <c r="AD32" s="31" t="s">
        <v>62</v>
      </c>
      <c r="AE32" s="31" t="s">
        <v>62</v>
      </c>
      <c r="AF32" s="31" t="s">
        <v>62</v>
      </c>
      <c r="AG32" s="31" t="s">
        <v>61</v>
      </c>
      <c r="AH32" s="31" t="s">
        <v>62</v>
      </c>
      <c r="AI32" s="31" t="s">
        <v>61</v>
      </c>
      <c r="AJ32" s="31" t="s">
        <v>61</v>
      </c>
      <c r="AK32" s="31" t="s">
        <v>145</v>
      </c>
      <c r="AL32" s="56">
        <v>400</v>
      </c>
      <c r="AM32" s="56">
        <v>407</v>
      </c>
      <c r="AN32" s="31" t="s">
        <v>287</v>
      </c>
      <c r="AO32" s="31" t="s">
        <v>142</v>
      </c>
      <c r="AP32" s="56">
        <v>3.2</v>
      </c>
      <c r="AQ32" s="56">
        <v>3.3780000000000001</v>
      </c>
      <c r="AR32" s="31" t="s">
        <v>288</v>
      </c>
      <c r="AS32" s="31" t="s">
        <v>434</v>
      </c>
      <c r="AT32" s="31" t="s">
        <v>143</v>
      </c>
      <c r="AU32" s="31">
        <v>8</v>
      </c>
      <c r="AV32" s="31" t="s">
        <v>15</v>
      </c>
      <c r="AW32" s="31">
        <v>18</v>
      </c>
      <c r="AX32" s="31">
        <v>10</v>
      </c>
      <c r="AY32" s="31">
        <v>180</v>
      </c>
      <c r="AZ32" s="31">
        <v>1440</v>
      </c>
      <c r="BA32" s="31">
        <v>576</v>
      </c>
      <c r="BB32" s="31">
        <v>631.24</v>
      </c>
      <c r="BC32" s="56">
        <v>1360</v>
      </c>
      <c r="BD32" s="31" t="s">
        <v>240</v>
      </c>
      <c r="BE32" s="56">
        <v>75</v>
      </c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26.4" x14ac:dyDescent="0.25">
      <c r="A33" s="31" t="s">
        <v>119</v>
      </c>
      <c r="B33" s="31" t="s">
        <v>550</v>
      </c>
      <c r="C33" s="31" t="s">
        <v>412</v>
      </c>
      <c r="D33" s="31" t="s">
        <v>407</v>
      </c>
      <c r="E33" s="31" t="s">
        <v>398</v>
      </c>
      <c r="F33" s="31" t="s">
        <v>62</v>
      </c>
      <c r="G33" s="31" t="s">
        <v>22</v>
      </c>
      <c r="H33" s="31" t="s">
        <v>62</v>
      </c>
      <c r="I33" s="31" t="s">
        <v>62</v>
      </c>
      <c r="J33" s="31" t="s">
        <v>62</v>
      </c>
      <c r="K33" s="31" t="s">
        <v>62</v>
      </c>
      <c r="L33" s="31" t="s">
        <v>62</v>
      </c>
      <c r="M33" s="31" t="s">
        <v>62</v>
      </c>
      <c r="N33" s="31" t="s">
        <v>61</v>
      </c>
      <c r="O33" s="31" t="s">
        <v>62</v>
      </c>
      <c r="P33" s="31" t="s">
        <v>62</v>
      </c>
      <c r="Q33" s="31" t="s">
        <v>62</v>
      </c>
      <c r="R33" s="31" t="s">
        <v>62</v>
      </c>
      <c r="S33" s="31" t="s">
        <v>62</v>
      </c>
      <c r="T33" s="31" t="s">
        <v>62</v>
      </c>
      <c r="U33" s="31" t="s">
        <v>62</v>
      </c>
      <c r="V33" s="31" t="s">
        <v>61</v>
      </c>
      <c r="W33" s="31" t="s">
        <v>61</v>
      </c>
      <c r="X33" s="31" t="s">
        <v>61</v>
      </c>
      <c r="Y33" s="31" t="s">
        <v>62</v>
      </c>
      <c r="Z33" s="31" t="s">
        <v>62</v>
      </c>
      <c r="AA33" s="31" t="s">
        <v>62</v>
      </c>
      <c r="AB33" s="31" t="s">
        <v>62</v>
      </c>
      <c r="AC33" s="31" t="s">
        <v>62</v>
      </c>
      <c r="AD33" s="31" t="s">
        <v>62</v>
      </c>
      <c r="AE33" s="31" t="s">
        <v>62</v>
      </c>
      <c r="AF33" s="31" t="s">
        <v>62</v>
      </c>
      <c r="AG33" s="31" t="s">
        <v>61</v>
      </c>
      <c r="AH33" s="31" t="s">
        <v>62</v>
      </c>
      <c r="AI33" s="31" t="s">
        <v>61</v>
      </c>
      <c r="AJ33" s="31" t="s">
        <v>61</v>
      </c>
      <c r="AK33" s="31" t="s">
        <v>146</v>
      </c>
      <c r="AL33" s="56">
        <v>400</v>
      </c>
      <c r="AM33" s="56">
        <v>407</v>
      </c>
      <c r="AN33" s="31" t="s">
        <v>289</v>
      </c>
      <c r="AO33" s="31" t="s">
        <v>142</v>
      </c>
      <c r="AP33" s="56">
        <v>3.2</v>
      </c>
      <c r="AQ33" s="56">
        <v>3.3780000000000001</v>
      </c>
      <c r="AR33" s="31" t="s">
        <v>290</v>
      </c>
      <c r="AS33" s="31" t="s">
        <v>434</v>
      </c>
      <c r="AT33" s="31" t="s">
        <v>143</v>
      </c>
      <c r="AU33" s="31">
        <v>8</v>
      </c>
      <c r="AV33" s="31" t="s">
        <v>15</v>
      </c>
      <c r="AW33" s="31">
        <v>18</v>
      </c>
      <c r="AX33" s="31">
        <v>10</v>
      </c>
      <c r="AY33" s="31">
        <v>180</v>
      </c>
      <c r="AZ33" s="31">
        <v>1440</v>
      </c>
      <c r="BA33" s="31">
        <v>576</v>
      </c>
      <c r="BB33" s="31">
        <v>631.24</v>
      </c>
      <c r="BC33" s="56">
        <v>1360</v>
      </c>
      <c r="BD33" s="31" t="s">
        <v>240</v>
      </c>
      <c r="BE33" s="56">
        <v>75</v>
      </c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39.6" x14ac:dyDescent="0.25">
      <c r="A34" s="31" t="s">
        <v>223</v>
      </c>
      <c r="B34" s="31" t="s">
        <v>551</v>
      </c>
      <c r="C34" s="31" t="s">
        <v>425</v>
      </c>
      <c r="D34" s="31" t="s">
        <v>409</v>
      </c>
      <c r="E34" s="31" t="s">
        <v>398</v>
      </c>
      <c r="F34" s="31" t="s">
        <v>61</v>
      </c>
      <c r="G34" s="31" t="s">
        <v>21</v>
      </c>
      <c r="H34" s="31" t="s">
        <v>62</v>
      </c>
      <c r="I34" s="31" t="s">
        <v>62</v>
      </c>
      <c r="J34" s="31" t="s">
        <v>62</v>
      </c>
      <c r="K34" s="31" t="s">
        <v>62</v>
      </c>
      <c r="L34" s="31" t="s">
        <v>62</v>
      </c>
      <c r="M34" s="31" t="s">
        <v>62</v>
      </c>
      <c r="N34" s="31" t="s">
        <v>62</v>
      </c>
      <c r="O34" s="31" t="s">
        <v>62</v>
      </c>
      <c r="P34" s="31" t="s">
        <v>62</v>
      </c>
      <c r="Q34" s="31" t="s">
        <v>62</v>
      </c>
      <c r="R34" s="31" t="s">
        <v>62</v>
      </c>
      <c r="S34" s="31" t="s">
        <v>62</v>
      </c>
      <c r="T34" s="31" t="s">
        <v>62</v>
      </c>
      <c r="U34" s="31" t="s">
        <v>62</v>
      </c>
      <c r="V34" s="31" t="s">
        <v>61</v>
      </c>
      <c r="W34" s="31" t="s">
        <v>61</v>
      </c>
      <c r="X34" s="31" t="s">
        <v>61</v>
      </c>
      <c r="Y34" s="31" t="s">
        <v>62</v>
      </c>
      <c r="Z34" s="31" t="s">
        <v>62</v>
      </c>
      <c r="AA34" s="31" t="s">
        <v>62</v>
      </c>
      <c r="AB34" s="31" t="s">
        <v>62</v>
      </c>
      <c r="AC34" s="31" t="s">
        <v>62</v>
      </c>
      <c r="AD34" s="31" t="s">
        <v>62</v>
      </c>
      <c r="AE34" s="31" t="s">
        <v>62</v>
      </c>
      <c r="AF34" s="31" t="s">
        <v>62</v>
      </c>
      <c r="AG34" s="31" t="s">
        <v>61</v>
      </c>
      <c r="AH34" s="31" t="s">
        <v>62</v>
      </c>
      <c r="AI34" s="31" t="s">
        <v>61</v>
      </c>
      <c r="AJ34" s="31" t="s">
        <v>62</v>
      </c>
      <c r="AK34" s="31" t="s">
        <v>291</v>
      </c>
      <c r="AL34" s="56">
        <v>2000</v>
      </c>
      <c r="AM34" s="56">
        <v>2015</v>
      </c>
      <c r="AN34" s="31" t="s">
        <v>292</v>
      </c>
      <c r="AO34" s="31" t="s">
        <v>139</v>
      </c>
      <c r="AP34" s="56">
        <v>4</v>
      </c>
      <c r="AQ34" s="56">
        <v>4.2009999999999996</v>
      </c>
      <c r="AR34" s="31" t="s">
        <v>293</v>
      </c>
      <c r="AS34" s="31" t="s">
        <v>434</v>
      </c>
      <c r="AT34" s="31" t="s">
        <v>147</v>
      </c>
      <c r="AU34" s="31">
        <v>2</v>
      </c>
      <c r="AV34" s="31" t="s">
        <v>15</v>
      </c>
      <c r="AW34" s="31">
        <v>10</v>
      </c>
      <c r="AX34" s="31">
        <v>8</v>
      </c>
      <c r="AY34" s="31">
        <v>80</v>
      </c>
      <c r="AZ34" s="31">
        <v>160</v>
      </c>
      <c r="BA34" s="31">
        <v>320</v>
      </c>
      <c r="BB34" s="31">
        <v>359.28</v>
      </c>
      <c r="BC34" s="56">
        <v>1078</v>
      </c>
      <c r="BD34" s="31" t="s">
        <v>240</v>
      </c>
      <c r="BE34" s="56">
        <v>60</v>
      </c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26.4" x14ac:dyDescent="0.25">
      <c r="A35" s="31" t="s">
        <v>500</v>
      </c>
      <c r="B35" s="31" t="s">
        <v>611</v>
      </c>
      <c r="C35" s="31" t="s">
        <v>187</v>
      </c>
      <c r="D35" s="31" t="s">
        <v>395</v>
      </c>
      <c r="E35" s="31" t="s">
        <v>393</v>
      </c>
      <c r="F35" s="31" t="s">
        <v>62</v>
      </c>
      <c r="G35" s="31" t="s">
        <v>23</v>
      </c>
      <c r="H35" s="31" t="s">
        <v>62</v>
      </c>
      <c r="I35" s="31" t="s">
        <v>62</v>
      </c>
      <c r="J35" s="31" t="s">
        <v>62</v>
      </c>
      <c r="K35" s="31" t="s">
        <v>62</v>
      </c>
      <c r="L35" s="31" t="s">
        <v>62</v>
      </c>
      <c r="M35" s="31" t="s">
        <v>62</v>
      </c>
      <c r="N35" s="31" t="s">
        <v>62</v>
      </c>
      <c r="O35" s="31" t="s">
        <v>62</v>
      </c>
      <c r="P35" s="31" t="s">
        <v>62</v>
      </c>
      <c r="Q35" s="31" t="s">
        <v>62</v>
      </c>
      <c r="R35" s="31" t="s">
        <v>62</v>
      </c>
      <c r="S35" s="31" t="s">
        <v>62</v>
      </c>
      <c r="T35" s="31" t="s">
        <v>62</v>
      </c>
      <c r="U35" s="31" t="s">
        <v>62</v>
      </c>
      <c r="V35" s="31" t="s">
        <v>61</v>
      </c>
      <c r="W35" s="31" t="s">
        <v>61</v>
      </c>
      <c r="X35" s="31" t="s">
        <v>61</v>
      </c>
      <c r="Y35" s="31" t="s">
        <v>62</v>
      </c>
      <c r="Z35" s="31" t="s">
        <v>62</v>
      </c>
      <c r="AA35" s="31" t="s">
        <v>62</v>
      </c>
      <c r="AB35" s="31" t="s">
        <v>62</v>
      </c>
      <c r="AC35" s="31" t="s">
        <v>62</v>
      </c>
      <c r="AD35" s="31" t="s">
        <v>62</v>
      </c>
      <c r="AE35" s="31" t="s">
        <v>62</v>
      </c>
      <c r="AF35" s="31" t="s">
        <v>62</v>
      </c>
      <c r="AG35" s="31" t="s">
        <v>61</v>
      </c>
      <c r="AH35" s="31" t="s">
        <v>61</v>
      </c>
      <c r="AI35" s="31" t="s">
        <v>62</v>
      </c>
      <c r="AJ35" s="31" t="s">
        <v>62</v>
      </c>
      <c r="AK35" s="31" t="s">
        <v>501</v>
      </c>
      <c r="AL35" s="56">
        <v>300</v>
      </c>
      <c r="AM35" s="56">
        <v>306</v>
      </c>
      <c r="AN35" s="31" t="s">
        <v>502</v>
      </c>
      <c r="AO35" s="31" t="s">
        <v>148</v>
      </c>
      <c r="AP35" s="56">
        <v>3</v>
      </c>
      <c r="AQ35" s="56">
        <v>3.1819999999999999</v>
      </c>
      <c r="AR35" s="31" t="s">
        <v>503</v>
      </c>
      <c r="AS35" s="31" t="s">
        <v>434</v>
      </c>
      <c r="AT35" s="31" t="s">
        <v>143</v>
      </c>
      <c r="AU35" s="31">
        <v>10</v>
      </c>
      <c r="AV35" s="31" t="s">
        <v>15</v>
      </c>
      <c r="AW35" s="31">
        <v>18</v>
      </c>
      <c r="AX35" s="31">
        <v>10</v>
      </c>
      <c r="AY35" s="31">
        <v>180</v>
      </c>
      <c r="AZ35" s="31">
        <v>1800</v>
      </c>
      <c r="BA35" s="31">
        <v>540</v>
      </c>
      <c r="BB35" s="31">
        <v>595.96</v>
      </c>
      <c r="BC35" s="56">
        <v>1360</v>
      </c>
      <c r="BD35" s="31" t="s">
        <v>240</v>
      </c>
      <c r="BE35" s="56">
        <v>75</v>
      </c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26.4" x14ac:dyDescent="0.25">
      <c r="A36" s="31" t="s">
        <v>504</v>
      </c>
      <c r="B36" s="31" t="s">
        <v>612</v>
      </c>
      <c r="C36" s="31" t="s">
        <v>187</v>
      </c>
      <c r="D36" s="31" t="s">
        <v>395</v>
      </c>
      <c r="E36" s="31" t="s">
        <v>393</v>
      </c>
      <c r="F36" s="31" t="s">
        <v>61</v>
      </c>
      <c r="G36" s="31" t="s">
        <v>21</v>
      </c>
      <c r="H36" s="31" t="s">
        <v>62</v>
      </c>
      <c r="I36" s="31" t="s">
        <v>62</v>
      </c>
      <c r="J36" s="31" t="s">
        <v>62</v>
      </c>
      <c r="K36" s="31" t="s">
        <v>62</v>
      </c>
      <c r="L36" s="31" t="s">
        <v>62</v>
      </c>
      <c r="M36" s="31" t="s">
        <v>62</v>
      </c>
      <c r="N36" s="31" t="s">
        <v>62</v>
      </c>
      <c r="O36" s="31" t="s">
        <v>62</v>
      </c>
      <c r="P36" s="31" t="s">
        <v>62</v>
      </c>
      <c r="Q36" s="31" t="s">
        <v>62</v>
      </c>
      <c r="R36" s="31" t="s">
        <v>62</v>
      </c>
      <c r="S36" s="31" t="s">
        <v>62</v>
      </c>
      <c r="T36" s="31" t="s">
        <v>62</v>
      </c>
      <c r="U36" s="31" t="s">
        <v>62</v>
      </c>
      <c r="V36" s="31" t="s">
        <v>61</v>
      </c>
      <c r="W36" s="31" t="s">
        <v>61</v>
      </c>
      <c r="X36" s="31" t="s">
        <v>61</v>
      </c>
      <c r="Y36" s="31" t="s">
        <v>62</v>
      </c>
      <c r="Z36" s="31" t="s">
        <v>62</v>
      </c>
      <c r="AA36" s="31" t="s">
        <v>62</v>
      </c>
      <c r="AB36" s="31" t="s">
        <v>62</v>
      </c>
      <c r="AC36" s="31" t="s">
        <v>62</v>
      </c>
      <c r="AD36" s="31" t="s">
        <v>62</v>
      </c>
      <c r="AE36" s="31" t="s">
        <v>62</v>
      </c>
      <c r="AF36" s="31" t="s">
        <v>62</v>
      </c>
      <c r="AG36" s="31" t="s">
        <v>61</v>
      </c>
      <c r="AH36" s="31" t="s">
        <v>61</v>
      </c>
      <c r="AI36" s="31" t="s">
        <v>62</v>
      </c>
      <c r="AJ36" s="31" t="s">
        <v>62</v>
      </c>
      <c r="AK36" s="31" t="s">
        <v>149</v>
      </c>
      <c r="AL36" s="56">
        <v>2000</v>
      </c>
      <c r="AM36" s="56">
        <v>2015</v>
      </c>
      <c r="AN36" s="31" t="s">
        <v>294</v>
      </c>
      <c r="AO36" s="31" t="s">
        <v>150</v>
      </c>
      <c r="AP36" s="56">
        <v>6</v>
      </c>
      <c r="AQ36" s="56">
        <v>6.2430000000000003</v>
      </c>
      <c r="AR36" s="31" t="s">
        <v>295</v>
      </c>
      <c r="AS36" s="31" t="s">
        <v>434</v>
      </c>
      <c r="AT36" s="31" t="s">
        <v>151</v>
      </c>
      <c r="AU36" s="31">
        <v>3</v>
      </c>
      <c r="AV36" s="31" t="s">
        <v>15</v>
      </c>
      <c r="AW36" s="31">
        <v>8</v>
      </c>
      <c r="AX36" s="31">
        <v>8</v>
      </c>
      <c r="AY36" s="31">
        <v>64</v>
      </c>
      <c r="AZ36" s="31">
        <v>192</v>
      </c>
      <c r="BA36" s="31">
        <v>384</v>
      </c>
      <c r="BB36" s="31">
        <v>422.68200000000002</v>
      </c>
      <c r="BC36" s="56">
        <v>998</v>
      </c>
      <c r="BD36" s="31" t="s">
        <v>240</v>
      </c>
      <c r="BE36" s="56">
        <v>75</v>
      </c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39.6" x14ac:dyDescent="0.25">
      <c r="A37" s="31" t="s">
        <v>224</v>
      </c>
      <c r="B37" s="31" t="s">
        <v>552</v>
      </c>
      <c r="C37" s="31" t="s">
        <v>426</v>
      </c>
      <c r="D37" s="31" t="s">
        <v>409</v>
      </c>
      <c r="E37" s="31" t="s">
        <v>398</v>
      </c>
      <c r="F37" s="31" t="s">
        <v>61</v>
      </c>
      <c r="G37" s="31" t="s">
        <v>21</v>
      </c>
      <c r="H37" s="31" t="s">
        <v>62</v>
      </c>
      <c r="I37" s="31" t="s">
        <v>62</v>
      </c>
      <c r="J37" s="31" t="s">
        <v>62</v>
      </c>
      <c r="K37" s="31" t="s">
        <v>62</v>
      </c>
      <c r="L37" s="31" t="s">
        <v>62</v>
      </c>
      <c r="M37" s="31" t="s">
        <v>62</v>
      </c>
      <c r="N37" s="31" t="s">
        <v>62</v>
      </c>
      <c r="O37" s="31" t="s">
        <v>62</v>
      </c>
      <c r="P37" s="31" t="s">
        <v>62</v>
      </c>
      <c r="Q37" s="31" t="s">
        <v>62</v>
      </c>
      <c r="R37" s="31" t="s">
        <v>62</v>
      </c>
      <c r="S37" s="31" t="s">
        <v>62</v>
      </c>
      <c r="T37" s="31" t="s">
        <v>62</v>
      </c>
      <c r="U37" s="31" t="s">
        <v>62</v>
      </c>
      <c r="V37" s="31" t="s">
        <v>61</v>
      </c>
      <c r="W37" s="31" t="s">
        <v>61</v>
      </c>
      <c r="X37" s="31" t="s">
        <v>61</v>
      </c>
      <c r="Y37" s="31" t="s">
        <v>62</v>
      </c>
      <c r="Z37" s="31" t="s">
        <v>62</v>
      </c>
      <c r="AA37" s="31" t="s">
        <v>62</v>
      </c>
      <c r="AB37" s="31" t="s">
        <v>62</v>
      </c>
      <c r="AC37" s="31" t="s">
        <v>62</v>
      </c>
      <c r="AD37" s="31" t="s">
        <v>62</v>
      </c>
      <c r="AE37" s="31" t="s">
        <v>62</v>
      </c>
      <c r="AF37" s="31" t="s">
        <v>62</v>
      </c>
      <c r="AG37" s="31" t="s">
        <v>61</v>
      </c>
      <c r="AH37" s="31" t="s">
        <v>62</v>
      </c>
      <c r="AI37" s="31" t="s">
        <v>61</v>
      </c>
      <c r="AJ37" s="31" t="s">
        <v>62</v>
      </c>
      <c r="AK37" s="31" t="s">
        <v>296</v>
      </c>
      <c r="AL37" s="56">
        <v>2000</v>
      </c>
      <c r="AM37" s="56">
        <v>2015</v>
      </c>
      <c r="AN37" s="31" t="s">
        <v>297</v>
      </c>
      <c r="AO37" s="31" t="s">
        <v>139</v>
      </c>
      <c r="AP37" s="56">
        <v>4</v>
      </c>
      <c r="AQ37" s="56">
        <v>4.2009999999999996</v>
      </c>
      <c r="AR37" s="31" t="s">
        <v>298</v>
      </c>
      <c r="AS37" s="31" t="s">
        <v>434</v>
      </c>
      <c r="AT37" s="31" t="s">
        <v>147</v>
      </c>
      <c r="AU37" s="31">
        <v>2</v>
      </c>
      <c r="AV37" s="31" t="s">
        <v>15</v>
      </c>
      <c r="AW37" s="31">
        <v>10</v>
      </c>
      <c r="AX37" s="31">
        <v>8</v>
      </c>
      <c r="AY37" s="31">
        <v>80</v>
      </c>
      <c r="AZ37" s="31">
        <v>160</v>
      </c>
      <c r="BA37" s="31">
        <v>320</v>
      </c>
      <c r="BB37" s="31">
        <v>359.28</v>
      </c>
      <c r="BC37" s="56">
        <v>1078</v>
      </c>
      <c r="BD37" s="31" t="s">
        <v>240</v>
      </c>
      <c r="BE37" s="56">
        <v>75</v>
      </c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39.6" x14ac:dyDescent="0.25">
      <c r="A38" s="31" t="s">
        <v>225</v>
      </c>
      <c r="B38" s="31" t="s">
        <v>553</v>
      </c>
      <c r="C38" s="31" t="s">
        <v>427</v>
      </c>
      <c r="D38" s="31" t="s">
        <v>404</v>
      </c>
      <c r="E38" s="31" t="s">
        <v>398</v>
      </c>
      <c r="F38" s="31" t="s">
        <v>62</v>
      </c>
      <c r="G38" s="31" t="s">
        <v>22</v>
      </c>
      <c r="H38" s="31" t="s">
        <v>62</v>
      </c>
      <c r="I38" s="31" t="s">
        <v>62</v>
      </c>
      <c r="J38" s="31" t="s">
        <v>62</v>
      </c>
      <c r="K38" s="31" t="s">
        <v>62</v>
      </c>
      <c r="L38" s="31" t="s">
        <v>62</v>
      </c>
      <c r="M38" s="31" t="s">
        <v>61</v>
      </c>
      <c r="N38" s="31" t="s">
        <v>61</v>
      </c>
      <c r="O38" s="31" t="s">
        <v>62</v>
      </c>
      <c r="P38" s="31" t="s">
        <v>61</v>
      </c>
      <c r="Q38" s="31" t="s">
        <v>62</v>
      </c>
      <c r="R38" s="31" t="s">
        <v>62</v>
      </c>
      <c r="S38" s="31" t="s">
        <v>62</v>
      </c>
      <c r="T38" s="31" t="s">
        <v>62</v>
      </c>
      <c r="U38" s="31" t="s">
        <v>62</v>
      </c>
      <c r="V38" s="31" t="s">
        <v>61</v>
      </c>
      <c r="W38" s="31" t="s">
        <v>62</v>
      </c>
      <c r="X38" s="31" t="s">
        <v>62</v>
      </c>
      <c r="Y38" s="31" t="s">
        <v>62</v>
      </c>
      <c r="Z38" s="31" t="s">
        <v>62</v>
      </c>
      <c r="AA38" s="31" t="s">
        <v>62</v>
      </c>
      <c r="AB38" s="31" t="s">
        <v>62</v>
      </c>
      <c r="AC38" s="31" t="s">
        <v>62</v>
      </c>
      <c r="AD38" s="31" t="s">
        <v>62</v>
      </c>
      <c r="AE38" s="31" t="s">
        <v>62</v>
      </c>
      <c r="AF38" s="31" t="s">
        <v>62</v>
      </c>
      <c r="AG38" s="31" t="s">
        <v>61</v>
      </c>
      <c r="AH38" s="31" t="s">
        <v>62</v>
      </c>
      <c r="AI38" s="31" t="s">
        <v>62</v>
      </c>
      <c r="AJ38" s="31" t="s">
        <v>61</v>
      </c>
      <c r="AK38" s="31" t="s">
        <v>302</v>
      </c>
      <c r="AL38" s="56">
        <v>400</v>
      </c>
      <c r="AM38" s="56">
        <v>407</v>
      </c>
      <c r="AN38" s="31" t="s">
        <v>303</v>
      </c>
      <c r="AO38" s="31" t="s">
        <v>142</v>
      </c>
      <c r="AP38" s="56">
        <v>3.2</v>
      </c>
      <c r="AQ38" s="56">
        <v>3.37</v>
      </c>
      <c r="AR38" s="31" t="s">
        <v>304</v>
      </c>
      <c r="AS38" s="31" t="s">
        <v>434</v>
      </c>
      <c r="AT38" s="31" t="s">
        <v>143</v>
      </c>
      <c r="AU38" s="31">
        <v>8</v>
      </c>
      <c r="AV38" s="31" t="s">
        <v>15</v>
      </c>
      <c r="AW38" s="31">
        <v>18</v>
      </c>
      <c r="AX38" s="31">
        <v>10</v>
      </c>
      <c r="AY38" s="31">
        <v>180</v>
      </c>
      <c r="AZ38" s="31">
        <v>1440</v>
      </c>
      <c r="BA38" s="31">
        <v>576</v>
      </c>
      <c r="BB38" s="31">
        <v>629.79999999999995</v>
      </c>
      <c r="BC38" s="56">
        <v>1360</v>
      </c>
      <c r="BD38" s="31" t="s">
        <v>240</v>
      </c>
      <c r="BE38" s="56">
        <v>60</v>
      </c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39.6" x14ac:dyDescent="0.25">
      <c r="A39" s="31" t="s">
        <v>505</v>
      </c>
      <c r="B39" s="31" t="s">
        <v>613</v>
      </c>
      <c r="C39" s="31" t="s">
        <v>427</v>
      </c>
      <c r="D39" s="31" t="s">
        <v>404</v>
      </c>
      <c r="E39" s="31" t="s">
        <v>398</v>
      </c>
      <c r="F39" s="31" t="s">
        <v>61</v>
      </c>
      <c r="G39" s="31" t="s">
        <v>21</v>
      </c>
      <c r="H39" s="31" t="s">
        <v>62</v>
      </c>
      <c r="I39" s="31" t="s">
        <v>62</v>
      </c>
      <c r="J39" s="31" t="s">
        <v>62</v>
      </c>
      <c r="K39" s="31" t="s">
        <v>62</v>
      </c>
      <c r="L39" s="31" t="s">
        <v>62</v>
      </c>
      <c r="M39" s="31" t="s">
        <v>62</v>
      </c>
      <c r="N39" s="31" t="s">
        <v>61</v>
      </c>
      <c r="O39" s="31" t="s">
        <v>62</v>
      </c>
      <c r="P39" s="31" t="s">
        <v>61</v>
      </c>
      <c r="Q39" s="31" t="s">
        <v>62</v>
      </c>
      <c r="R39" s="31" t="s">
        <v>62</v>
      </c>
      <c r="S39" s="31" t="s">
        <v>62</v>
      </c>
      <c r="T39" s="31" t="s">
        <v>62</v>
      </c>
      <c r="U39" s="31" t="s">
        <v>62</v>
      </c>
      <c r="V39" s="31" t="s">
        <v>61</v>
      </c>
      <c r="W39" s="31" t="s">
        <v>62</v>
      </c>
      <c r="X39" s="31" t="s">
        <v>61</v>
      </c>
      <c r="Y39" s="31" t="s">
        <v>62</v>
      </c>
      <c r="Z39" s="31" t="s">
        <v>62</v>
      </c>
      <c r="AA39" s="31" t="s">
        <v>62</v>
      </c>
      <c r="AB39" s="31" t="s">
        <v>62</v>
      </c>
      <c r="AC39" s="31" t="s">
        <v>62</v>
      </c>
      <c r="AD39" s="31" t="s">
        <v>62</v>
      </c>
      <c r="AE39" s="31" t="s">
        <v>62</v>
      </c>
      <c r="AF39" s="31" t="s">
        <v>62</v>
      </c>
      <c r="AG39" s="31" t="s">
        <v>61</v>
      </c>
      <c r="AH39" s="31" t="s">
        <v>62</v>
      </c>
      <c r="AI39" s="31" t="s">
        <v>62</v>
      </c>
      <c r="AJ39" s="31" t="s">
        <v>61</v>
      </c>
      <c r="AK39" s="31" t="s">
        <v>299</v>
      </c>
      <c r="AL39" s="56">
        <v>2000</v>
      </c>
      <c r="AM39" s="56">
        <v>2015</v>
      </c>
      <c r="AN39" s="31" t="s">
        <v>300</v>
      </c>
      <c r="AO39" s="31" t="s">
        <v>152</v>
      </c>
      <c r="AP39" s="56">
        <v>4</v>
      </c>
      <c r="AQ39" s="56">
        <v>4.1790000000000003</v>
      </c>
      <c r="AR39" s="31" t="s">
        <v>301</v>
      </c>
      <c r="AS39" s="31" t="s">
        <v>434</v>
      </c>
      <c r="AT39" s="31" t="s">
        <v>153</v>
      </c>
      <c r="AU39" s="31">
        <v>2</v>
      </c>
      <c r="AV39" s="31" t="s">
        <v>15</v>
      </c>
      <c r="AW39" s="31">
        <v>11</v>
      </c>
      <c r="AX39" s="31">
        <v>10</v>
      </c>
      <c r="AY39" s="31">
        <v>110</v>
      </c>
      <c r="AZ39" s="31">
        <v>220</v>
      </c>
      <c r="BA39" s="31">
        <v>440</v>
      </c>
      <c r="BB39" s="31">
        <v>482.89</v>
      </c>
      <c r="BC39" s="56">
        <v>1310</v>
      </c>
      <c r="BD39" s="31" t="s">
        <v>240</v>
      </c>
      <c r="BE39" s="56">
        <v>60</v>
      </c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26.4" x14ac:dyDescent="0.25">
      <c r="A40" s="31" t="s">
        <v>226</v>
      </c>
      <c r="B40" s="31" t="s">
        <v>554</v>
      </c>
      <c r="C40" s="31" t="s">
        <v>430</v>
      </c>
      <c r="D40" s="31" t="s">
        <v>406</v>
      </c>
      <c r="E40" s="31" t="s">
        <v>400</v>
      </c>
      <c r="F40" s="31" t="s">
        <v>61</v>
      </c>
      <c r="G40" s="31" t="s">
        <v>21</v>
      </c>
      <c r="H40" s="31" t="s">
        <v>62</v>
      </c>
      <c r="I40" s="31" t="s">
        <v>62</v>
      </c>
      <c r="J40" s="31" t="s">
        <v>62</v>
      </c>
      <c r="K40" s="31" t="s">
        <v>62</v>
      </c>
      <c r="L40" s="31" t="s">
        <v>62</v>
      </c>
      <c r="M40" s="31" t="s">
        <v>61</v>
      </c>
      <c r="N40" s="31" t="s">
        <v>62</v>
      </c>
      <c r="O40" s="31" t="s">
        <v>62</v>
      </c>
      <c r="P40" s="31" t="s">
        <v>62</v>
      </c>
      <c r="Q40" s="31" t="s">
        <v>62</v>
      </c>
      <c r="R40" s="31" t="s">
        <v>62</v>
      </c>
      <c r="S40" s="31" t="s">
        <v>62</v>
      </c>
      <c r="T40" s="31" t="s">
        <v>62</v>
      </c>
      <c r="U40" s="31" t="s">
        <v>62</v>
      </c>
      <c r="V40" s="31" t="s">
        <v>61</v>
      </c>
      <c r="W40" s="31" t="s">
        <v>61</v>
      </c>
      <c r="X40" s="31" t="s">
        <v>62</v>
      </c>
      <c r="Y40" s="31" t="s">
        <v>62</v>
      </c>
      <c r="Z40" s="31" t="s">
        <v>62</v>
      </c>
      <c r="AA40" s="31" t="s">
        <v>62</v>
      </c>
      <c r="AB40" s="31" t="s">
        <v>62</v>
      </c>
      <c r="AC40" s="31" t="s">
        <v>62</v>
      </c>
      <c r="AD40" s="31" t="s">
        <v>62</v>
      </c>
      <c r="AE40" s="31" t="s">
        <v>62</v>
      </c>
      <c r="AF40" s="31" t="s">
        <v>62</v>
      </c>
      <c r="AG40" s="31" t="s">
        <v>61</v>
      </c>
      <c r="AH40" s="31" t="s">
        <v>62</v>
      </c>
      <c r="AI40" s="31" t="s">
        <v>62</v>
      </c>
      <c r="AJ40" s="31" t="s">
        <v>62</v>
      </c>
      <c r="AK40" s="31" t="s">
        <v>305</v>
      </c>
      <c r="AL40" s="56">
        <v>2000</v>
      </c>
      <c r="AM40" s="56">
        <v>2015</v>
      </c>
      <c r="AN40" s="31" t="s">
        <v>306</v>
      </c>
      <c r="AO40" s="31" t="s">
        <v>154</v>
      </c>
      <c r="AP40" s="56">
        <v>4</v>
      </c>
      <c r="AQ40" s="56">
        <v>4.1619999999999999</v>
      </c>
      <c r="AR40" s="31" t="s">
        <v>307</v>
      </c>
      <c r="AS40" s="31" t="s">
        <v>434</v>
      </c>
      <c r="AT40" s="31" t="s">
        <v>153</v>
      </c>
      <c r="AU40" s="31">
        <v>2</v>
      </c>
      <c r="AV40" s="31" t="s">
        <v>15</v>
      </c>
      <c r="AW40" s="31">
        <v>11</v>
      </c>
      <c r="AX40" s="31">
        <v>10</v>
      </c>
      <c r="AY40" s="31">
        <v>110</v>
      </c>
      <c r="AZ40" s="31">
        <v>220</v>
      </c>
      <c r="BA40" s="31">
        <v>440</v>
      </c>
      <c r="BB40" s="31">
        <v>481.02</v>
      </c>
      <c r="BC40" s="56">
        <v>1310</v>
      </c>
      <c r="BD40" s="31" t="s">
        <v>240</v>
      </c>
      <c r="BE40" s="56">
        <v>75</v>
      </c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26.4" x14ac:dyDescent="0.25">
      <c r="A41" s="31" t="s">
        <v>506</v>
      </c>
      <c r="B41" s="31" t="s">
        <v>614</v>
      </c>
      <c r="C41" s="31" t="s">
        <v>601</v>
      </c>
      <c r="D41" s="31" t="s">
        <v>406</v>
      </c>
      <c r="E41" s="31" t="s">
        <v>393</v>
      </c>
      <c r="F41" s="31" t="s">
        <v>61</v>
      </c>
      <c r="G41" s="31" t="s">
        <v>21</v>
      </c>
      <c r="H41" s="31" t="s">
        <v>62</v>
      </c>
      <c r="I41" s="31" t="s">
        <v>62</v>
      </c>
      <c r="J41" s="31" t="s">
        <v>62</v>
      </c>
      <c r="K41" s="31" t="s">
        <v>62</v>
      </c>
      <c r="L41" s="31" t="s">
        <v>62</v>
      </c>
      <c r="M41" s="31" t="s">
        <v>62</v>
      </c>
      <c r="N41" s="31" t="s">
        <v>62</v>
      </c>
      <c r="O41" s="31" t="s">
        <v>62</v>
      </c>
      <c r="P41" s="31" t="s">
        <v>62</v>
      </c>
      <c r="Q41" s="31" t="s">
        <v>62</v>
      </c>
      <c r="R41" s="31" t="s">
        <v>62</v>
      </c>
      <c r="S41" s="31" t="s">
        <v>62</v>
      </c>
      <c r="T41" s="31" t="s">
        <v>62</v>
      </c>
      <c r="U41" s="31" t="s">
        <v>62</v>
      </c>
      <c r="V41" s="31" t="s">
        <v>61</v>
      </c>
      <c r="W41" s="31" t="s">
        <v>61</v>
      </c>
      <c r="X41" s="31" t="s">
        <v>61</v>
      </c>
      <c r="Y41" s="31" t="s">
        <v>62</v>
      </c>
      <c r="Z41" s="31" t="s">
        <v>62</v>
      </c>
      <c r="AA41" s="31" t="s">
        <v>62</v>
      </c>
      <c r="AB41" s="31" t="s">
        <v>62</v>
      </c>
      <c r="AC41" s="31" t="s">
        <v>62</v>
      </c>
      <c r="AD41" s="31" t="s">
        <v>62</v>
      </c>
      <c r="AE41" s="31" t="s">
        <v>62</v>
      </c>
      <c r="AF41" s="31" t="s">
        <v>62</v>
      </c>
      <c r="AG41" s="31" t="s">
        <v>62</v>
      </c>
      <c r="AH41" s="31" t="s">
        <v>61</v>
      </c>
      <c r="AI41" s="31" t="s">
        <v>62</v>
      </c>
      <c r="AJ41" s="31" t="s">
        <v>62</v>
      </c>
      <c r="AK41" s="31" t="s">
        <v>507</v>
      </c>
      <c r="AL41" s="56">
        <v>2000</v>
      </c>
      <c r="AM41" s="56">
        <v>2015</v>
      </c>
      <c r="AN41" s="31" t="s">
        <v>508</v>
      </c>
      <c r="AO41" s="31" t="s">
        <v>155</v>
      </c>
      <c r="AP41" s="56">
        <v>6</v>
      </c>
      <c r="AQ41" s="56">
        <v>6.2619999999999996</v>
      </c>
      <c r="AR41" s="31" t="s">
        <v>509</v>
      </c>
      <c r="AS41" s="31" t="s">
        <v>434</v>
      </c>
      <c r="AT41" s="31" t="s">
        <v>510</v>
      </c>
      <c r="AU41" s="31">
        <v>3</v>
      </c>
      <c r="AV41" s="31" t="s">
        <v>15</v>
      </c>
      <c r="AW41" s="31">
        <v>8</v>
      </c>
      <c r="AX41" s="31">
        <v>8</v>
      </c>
      <c r="AY41" s="31">
        <v>64</v>
      </c>
      <c r="AZ41" s="31">
        <v>192</v>
      </c>
      <c r="BA41" s="31">
        <v>384</v>
      </c>
      <c r="BB41" s="31">
        <v>423.96800000000002</v>
      </c>
      <c r="BC41" s="56">
        <v>1038</v>
      </c>
      <c r="BD41" s="31" t="s">
        <v>240</v>
      </c>
      <c r="BE41" s="56">
        <v>60</v>
      </c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26.4" x14ac:dyDescent="0.25">
      <c r="A42" s="31" t="s">
        <v>227</v>
      </c>
      <c r="B42" s="31" t="s">
        <v>555</v>
      </c>
      <c r="C42" s="31" t="s">
        <v>431</v>
      </c>
      <c r="D42" s="31" t="s">
        <v>406</v>
      </c>
      <c r="E42" s="31" t="s">
        <v>400</v>
      </c>
      <c r="F42" s="31" t="s">
        <v>61</v>
      </c>
      <c r="G42" s="31" t="s">
        <v>21</v>
      </c>
      <c r="H42" s="31" t="s">
        <v>62</v>
      </c>
      <c r="I42" s="31" t="s">
        <v>62</v>
      </c>
      <c r="J42" s="31" t="s">
        <v>62</v>
      </c>
      <c r="K42" s="31" t="s">
        <v>62</v>
      </c>
      <c r="L42" s="31" t="s">
        <v>62</v>
      </c>
      <c r="M42" s="31" t="s">
        <v>62</v>
      </c>
      <c r="N42" s="31" t="s">
        <v>61</v>
      </c>
      <c r="O42" s="31" t="s">
        <v>62</v>
      </c>
      <c r="P42" s="31" t="s">
        <v>62</v>
      </c>
      <c r="Q42" s="31" t="s">
        <v>62</v>
      </c>
      <c r="R42" s="31" t="s">
        <v>62</v>
      </c>
      <c r="S42" s="31" t="s">
        <v>62</v>
      </c>
      <c r="T42" s="31" t="s">
        <v>62</v>
      </c>
      <c r="U42" s="31" t="s">
        <v>62</v>
      </c>
      <c r="V42" s="31" t="s">
        <v>61</v>
      </c>
      <c r="W42" s="31" t="s">
        <v>62</v>
      </c>
      <c r="X42" s="31" t="s">
        <v>61</v>
      </c>
      <c r="Y42" s="31" t="s">
        <v>62</v>
      </c>
      <c r="Z42" s="31" t="s">
        <v>62</v>
      </c>
      <c r="AA42" s="31" t="s">
        <v>62</v>
      </c>
      <c r="AB42" s="31" t="s">
        <v>62</v>
      </c>
      <c r="AC42" s="31" t="s">
        <v>62</v>
      </c>
      <c r="AD42" s="31" t="s">
        <v>62</v>
      </c>
      <c r="AE42" s="31" t="s">
        <v>62</v>
      </c>
      <c r="AF42" s="31" t="s">
        <v>62</v>
      </c>
      <c r="AG42" s="31" t="s">
        <v>62</v>
      </c>
      <c r="AH42" s="31" t="s">
        <v>61</v>
      </c>
      <c r="AI42" s="31" t="s">
        <v>62</v>
      </c>
      <c r="AJ42" s="31" t="s">
        <v>61</v>
      </c>
      <c r="AK42" s="31" t="s">
        <v>308</v>
      </c>
      <c r="AL42" s="56">
        <v>2000</v>
      </c>
      <c r="AM42" s="56">
        <v>2015</v>
      </c>
      <c r="AN42" s="31" t="s">
        <v>309</v>
      </c>
      <c r="AO42" s="31" t="s">
        <v>139</v>
      </c>
      <c r="AP42" s="56">
        <v>4</v>
      </c>
      <c r="AQ42" s="56">
        <v>4.2009999999999996</v>
      </c>
      <c r="AR42" s="31" t="s">
        <v>310</v>
      </c>
      <c r="AS42" s="31" t="s">
        <v>434</v>
      </c>
      <c r="AT42" s="31" t="s">
        <v>147</v>
      </c>
      <c r="AU42" s="31">
        <v>2</v>
      </c>
      <c r="AV42" s="31" t="s">
        <v>15</v>
      </c>
      <c r="AW42" s="31">
        <v>10</v>
      </c>
      <c r="AX42" s="31">
        <v>8</v>
      </c>
      <c r="AY42" s="31">
        <v>80</v>
      </c>
      <c r="AZ42" s="31">
        <v>160</v>
      </c>
      <c r="BA42" s="31">
        <v>320</v>
      </c>
      <c r="BB42" s="31">
        <v>359.28</v>
      </c>
      <c r="BC42" s="56">
        <v>1078</v>
      </c>
      <c r="BD42" s="31" t="s">
        <v>240</v>
      </c>
      <c r="BE42" s="56">
        <v>60</v>
      </c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26.4" x14ac:dyDescent="0.25">
      <c r="A43" s="31" t="s">
        <v>19</v>
      </c>
      <c r="B43" s="31" t="s">
        <v>556</v>
      </c>
      <c r="C43" s="31" t="s">
        <v>432</v>
      </c>
      <c r="D43" s="31" t="s">
        <v>399</v>
      </c>
      <c r="E43" s="31" t="s">
        <v>400</v>
      </c>
      <c r="F43" s="31" t="s">
        <v>61</v>
      </c>
      <c r="G43" s="31" t="s">
        <v>21</v>
      </c>
      <c r="H43" s="31" t="s">
        <v>62</v>
      </c>
      <c r="I43" s="31" t="s">
        <v>62</v>
      </c>
      <c r="J43" s="31" t="s">
        <v>62</v>
      </c>
      <c r="K43" s="31" t="s">
        <v>62</v>
      </c>
      <c r="L43" s="31" t="s">
        <v>62</v>
      </c>
      <c r="M43" s="31" t="s">
        <v>62</v>
      </c>
      <c r="N43" s="31" t="s">
        <v>62</v>
      </c>
      <c r="O43" s="31" t="s">
        <v>62</v>
      </c>
      <c r="P43" s="31" t="s">
        <v>62</v>
      </c>
      <c r="Q43" s="31" t="s">
        <v>62</v>
      </c>
      <c r="R43" s="31" t="s">
        <v>62</v>
      </c>
      <c r="S43" s="31" t="s">
        <v>62</v>
      </c>
      <c r="T43" s="31" t="s">
        <v>62</v>
      </c>
      <c r="U43" s="31" t="s">
        <v>62</v>
      </c>
      <c r="V43" s="31" t="s">
        <v>61</v>
      </c>
      <c r="W43" s="31" t="s">
        <v>61</v>
      </c>
      <c r="X43" s="31" t="s">
        <v>61</v>
      </c>
      <c r="Y43" s="31" t="s">
        <v>62</v>
      </c>
      <c r="Z43" s="31" t="s">
        <v>62</v>
      </c>
      <c r="AA43" s="31" t="s">
        <v>62</v>
      </c>
      <c r="AB43" s="31" t="s">
        <v>62</v>
      </c>
      <c r="AC43" s="31" t="s">
        <v>62</v>
      </c>
      <c r="AD43" s="31" t="s">
        <v>62</v>
      </c>
      <c r="AE43" s="31" t="s">
        <v>62</v>
      </c>
      <c r="AF43" s="31" t="s">
        <v>62</v>
      </c>
      <c r="AG43" s="31" t="s">
        <v>61</v>
      </c>
      <c r="AH43" s="31" t="s">
        <v>62</v>
      </c>
      <c r="AI43" s="31" t="s">
        <v>62</v>
      </c>
      <c r="AJ43" s="31" t="s">
        <v>61</v>
      </c>
      <c r="AK43" s="31" t="s">
        <v>20</v>
      </c>
      <c r="AL43" s="56">
        <v>2000</v>
      </c>
      <c r="AM43" s="56">
        <v>2015</v>
      </c>
      <c r="AN43" s="31" t="s">
        <v>311</v>
      </c>
      <c r="AO43" s="31" t="s">
        <v>155</v>
      </c>
      <c r="AP43" s="56">
        <v>4</v>
      </c>
      <c r="AQ43" s="56">
        <v>4.1790000000000003</v>
      </c>
      <c r="AR43" s="31" t="s">
        <v>312</v>
      </c>
      <c r="AS43" s="31" t="s">
        <v>434</v>
      </c>
      <c r="AT43" s="31" t="s">
        <v>153</v>
      </c>
      <c r="AU43" s="31">
        <v>2</v>
      </c>
      <c r="AV43" s="31" t="s">
        <v>15</v>
      </c>
      <c r="AW43" s="31">
        <v>11</v>
      </c>
      <c r="AX43" s="31">
        <v>10</v>
      </c>
      <c r="AY43" s="31">
        <v>110</v>
      </c>
      <c r="AZ43" s="31">
        <v>220</v>
      </c>
      <c r="BA43" s="31">
        <v>440</v>
      </c>
      <c r="BB43" s="31">
        <v>482.89</v>
      </c>
      <c r="BC43" s="56">
        <v>1310</v>
      </c>
      <c r="BD43" s="31" t="s">
        <v>240</v>
      </c>
      <c r="BE43" s="56">
        <v>30</v>
      </c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26.4" x14ac:dyDescent="0.25">
      <c r="A44" s="31" t="s">
        <v>228</v>
      </c>
      <c r="B44" s="31" t="s">
        <v>557</v>
      </c>
      <c r="C44" s="31" t="s">
        <v>414</v>
      </c>
      <c r="D44" s="31" t="s">
        <v>407</v>
      </c>
      <c r="E44" s="31" t="s">
        <v>398</v>
      </c>
      <c r="F44" s="31" t="s">
        <v>62</v>
      </c>
      <c r="G44" s="31" t="s">
        <v>24</v>
      </c>
      <c r="H44" s="31" t="s">
        <v>62</v>
      </c>
      <c r="I44" s="31" t="s">
        <v>62</v>
      </c>
      <c r="J44" s="31" t="s">
        <v>62</v>
      </c>
      <c r="K44" s="31" t="s">
        <v>62</v>
      </c>
      <c r="L44" s="31" t="s">
        <v>62</v>
      </c>
      <c r="M44" s="31" t="s">
        <v>62</v>
      </c>
      <c r="N44" s="31" t="s">
        <v>62</v>
      </c>
      <c r="O44" s="31" t="s">
        <v>62</v>
      </c>
      <c r="P44" s="31" t="s">
        <v>62</v>
      </c>
      <c r="Q44" s="31" t="s">
        <v>62</v>
      </c>
      <c r="R44" s="31" t="s">
        <v>62</v>
      </c>
      <c r="S44" s="31" t="s">
        <v>62</v>
      </c>
      <c r="T44" s="31" t="s">
        <v>62</v>
      </c>
      <c r="U44" s="31" t="s">
        <v>62</v>
      </c>
      <c r="V44" s="31" t="s">
        <v>61</v>
      </c>
      <c r="W44" s="31" t="s">
        <v>61</v>
      </c>
      <c r="X44" s="31" t="s">
        <v>61</v>
      </c>
      <c r="Y44" s="31" t="s">
        <v>62</v>
      </c>
      <c r="Z44" s="31" t="s">
        <v>62</v>
      </c>
      <c r="AA44" s="31" t="s">
        <v>62</v>
      </c>
      <c r="AB44" s="31" t="s">
        <v>62</v>
      </c>
      <c r="AC44" s="31" t="s">
        <v>62</v>
      </c>
      <c r="AD44" s="31" t="s">
        <v>62</v>
      </c>
      <c r="AE44" s="31" t="s">
        <v>62</v>
      </c>
      <c r="AF44" s="31" t="s">
        <v>62</v>
      </c>
      <c r="AG44" s="31" t="s">
        <v>61</v>
      </c>
      <c r="AH44" s="31" t="s">
        <v>62</v>
      </c>
      <c r="AI44" s="31" t="s">
        <v>61</v>
      </c>
      <c r="AJ44" s="31" t="s">
        <v>62</v>
      </c>
      <c r="AK44" s="31" t="s">
        <v>156</v>
      </c>
      <c r="AL44" s="56">
        <v>90</v>
      </c>
      <c r="AM44" s="56">
        <v>99</v>
      </c>
      <c r="AN44" s="31" t="s">
        <v>313</v>
      </c>
      <c r="AO44" s="31" t="s">
        <v>127</v>
      </c>
      <c r="AP44" s="56">
        <v>0.9</v>
      </c>
      <c r="AQ44" s="56">
        <v>1.0669999999999999</v>
      </c>
      <c r="AR44" s="31" t="s">
        <v>314</v>
      </c>
      <c r="AS44" s="31" t="s">
        <v>435</v>
      </c>
      <c r="AT44" s="31" t="s">
        <v>157</v>
      </c>
      <c r="AU44" s="31">
        <v>10</v>
      </c>
      <c r="AV44" s="31" t="s">
        <v>15</v>
      </c>
      <c r="AW44" s="31">
        <v>44</v>
      </c>
      <c r="AX44" s="31">
        <v>6</v>
      </c>
      <c r="AY44" s="31">
        <v>264</v>
      </c>
      <c r="AZ44" s="31">
        <v>2640</v>
      </c>
      <c r="BA44" s="31">
        <v>237.6</v>
      </c>
      <c r="BB44" s="31">
        <v>304.88799999999998</v>
      </c>
      <c r="BC44" s="56">
        <v>1272</v>
      </c>
      <c r="BD44" s="31" t="s">
        <v>240</v>
      </c>
      <c r="BE44" s="56">
        <v>30</v>
      </c>
      <c r="BF44" s="1"/>
      <c r="BG44" s="1"/>
      <c r="BH44" s="1"/>
      <c r="BI44" s="1"/>
      <c r="BJ44" s="1"/>
      <c r="BK44" s="1"/>
      <c r="BL44" s="1"/>
      <c r="BM44" s="1"/>
      <c r="BN44" s="1"/>
    </row>
    <row r="45" spans="1:66" x14ac:dyDescent="0.25">
      <c r="A45" s="31" t="s">
        <v>120</v>
      </c>
      <c r="B45" s="31" t="s">
        <v>558</v>
      </c>
      <c r="C45" s="31" t="s">
        <v>413</v>
      </c>
      <c r="D45" s="31" t="s">
        <v>407</v>
      </c>
      <c r="E45" s="31" t="s">
        <v>398</v>
      </c>
      <c r="F45" s="31" t="s">
        <v>62</v>
      </c>
      <c r="G45" s="31" t="s">
        <v>24</v>
      </c>
      <c r="H45" s="31" t="s">
        <v>62</v>
      </c>
      <c r="I45" s="31" t="s">
        <v>62</v>
      </c>
      <c r="J45" s="31" t="s">
        <v>62</v>
      </c>
      <c r="K45" s="31" t="s">
        <v>62</v>
      </c>
      <c r="L45" s="31" t="s">
        <v>62</v>
      </c>
      <c r="M45" s="31" t="s">
        <v>62</v>
      </c>
      <c r="N45" s="31" t="s">
        <v>62</v>
      </c>
      <c r="O45" s="31" t="s">
        <v>62</v>
      </c>
      <c r="P45" s="31" t="s">
        <v>62</v>
      </c>
      <c r="Q45" s="31" t="s">
        <v>62</v>
      </c>
      <c r="R45" s="31" t="s">
        <v>62</v>
      </c>
      <c r="S45" s="31" t="s">
        <v>62</v>
      </c>
      <c r="T45" s="31" t="s">
        <v>62</v>
      </c>
      <c r="U45" s="31" t="s">
        <v>62</v>
      </c>
      <c r="V45" s="31" t="s">
        <v>61</v>
      </c>
      <c r="W45" s="31" t="s">
        <v>61</v>
      </c>
      <c r="X45" s="31" t="s">
        <v>61</v>
      </c>
      <c r="Y45" s="31" t="s">
        <v>62</v>
      </c>
      <c r="Z45" s="31" t="s">
        <v>62</v>
      </c>
      <c r="AA45" s="31" t="s">
        <v>62</v>
      </c>
      <c r="AB45" s="31" t="s">
        <v>62</v>
      </c>
      <c r="AC45" s="31" t="s">
        <v>62</v>
      </c>
      <c r="AD45" s="31" t="s">
        <v>62</v>
      </c>
      <c r="AE45" s="31" t="s">
        <v>62</v>
      </c>
      <c r="AF45" s="31" t="s">
        <v>62</v>
      </c>
      <c r="AG45" s="31" t="s">
        <v>61</v>
      </c>
      <c r="AH45" s="31" t="s">
        <v>62</v>
      </c>
      <c r="AI45" s="31" t="s">
        <v>61</v>
      </c>
      <c r="AJ45" s="31" t="s">
        <v>62</v>
      </c>
      <c r="AK45" s="31" t="s">
        <v>158</v>
      </c>
      <c r="AL45" s="56">
        <v>90</v>
      </c>
      <c r="AM45" s="56">
        <v>99</v>
      </c>
      <c r="AN45" s="31" t="s">
        <v>315</v>
      </c>
      <c r="AO45" s="31" t="s">
        <v>127</v>
      </c>
      <c r="AP45" s="56">
        <v>0.9</v>
      </c>
      <c r="AQ45" s="56">
        <v>1.0669999999999999</v>
      </c>
      <c r="AR45" s="31" t="s">
        <v>316</v>
      </c>
      <c r="AS45" s="31" t="s">
        <v>435</v>
      </c>
      <c r="AT45" s="31" t="s">
        <v>157</v>
      </c>
      <c r="AU45" s="31">
        <v>10</v>
      </c>
      <c r="AV45" s="31" t="s">
        <v>15</v>
      </c>
      <c r="AW45" s="31">
        <v>44</v>
      </c>
      <c r="AX45" s="31">
        <v>6</v>
      </c>
      <c r="AY45" s="31">
        <v>264</v>
      </c>
      <c r="AZ45" s="31">
        <v>2640</v>
      </c>
      <c r="BA45" s="31">
        <v>237.6</v>
      </c>
      <c r="BB45" s="31">
        <v>304.88799999999998</v>
      </c>
      <c r="BC45" s="56">
        <v>1272</v>
      </c>
      <c r="BD45" s="31" t="s">
        <v>240</v>
      </c>
      <c r="BE45" s="56">
        <v>30</v>
      </c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26.4" x14ac:dyDescent="0.25">
      <c r="A46" s="31" t="s">
        <v>511</v>
      </c>
      <c r="B46" s="31" t="s">
        <v>615</v>
      </c>
      <c r="C46" s="31" t="s">
        <v>598</v>
      </c>
      <c r="D46" s="31" t="s">
        <v>407</v>
      </c>
      <c r="E46" s="31" t="s">
        <v>397</v>
      </c>
      <c r="F46" s="31" t="s">
        <v>62</v>
      </c>
      <c r="G46" s="31" t="s">
        <v>26</v>
      </c>
      <c r="H46" s="31" t="s">
        <v>62</v>
      </c>
      <c r="I46" s="31" t="s">
        <v>62</v>
      </c>
      <c r="J46" s="31" t="s">
        <v>62</v>
      </c>
      <c r="K46" s="31" t="s">
        <v>62</v>
      </c>
      <c r="L46" s="31" t="s">
        <v>62</v>
      </c>
      <c r="M46" s="31" t="s">
        <v>62</v>
      </c>
      <c r="N46" s="31" t="s">
        <v>62</v>
      </c>
      <c r="O46" s="31" t="s">
        <v>62</v>
      </c>
      <c r="P46" s="31" t="s">
        <v>62</v>
      </c>
      <c r="Q46" s="31" t="s">
        <v>62</v>
      </c>
      <c r="R46" s="31" t="s">
        <v>62</v>
      </c>
      <c r="S46" s="31" t="s">
        <v>62</v>
      </c>
      <c r="T46" s="31" t="s">
        <v>62</v>
      </c>
      <c r="U46" s="31" t="s">
        <v>62</v>
      </c>
      <c r="V46" s="31" t="s">
        <v>61</v>
      </c>
      <c r="W46" s="31" t="s">
        <v>61</v>
      </c>
      <c r="X46" s="31" t="s">
        <v>61</v>
      </c>
      <c r="Y46" s="31" t="s">
        <v>62</v>
      </c>
      <c r="Z46" s="31" t="s">
        <v>62</v>
      </c>
      <c r="AA46" s="31" t="s">
        <v>62</v>
      </c>
      <c r="AB46" s="31" t="s">
        <v>62</v>
      </c>
      <c r="AC46" s="31" t="s">
        <v>62</v>
      </c>
      <c r="AD46" s="31" t="s">
        <v>62</v>
      </c>
      <c r="AE46" s="31" t="s">
        <v>62</v>
      </c>
      <c r="AF46" s="31" t="s">
        <v>62</v>
      </c>
      <c r="AG46" s="31" t="s">
        <v>61</v>
      </c>
      <c r="AH46" s="31" t="s">
        <v>61</v>
      </c>
      <c r="AI46" s="31" t="s">
        <v>62</v>
      </c>
      <c r="AJ46" s="31" t="s">
        <v>62</v>
      </c>
      <c r="AK46" s="31" t="s">
        <v>512</v>
      </c>
      <c r="AL46" s="56">
        <v>80</v>
      </c>
      <c r="AM46" s="56">
        <v>89</v>
      </c>
      <c r="AN46" s="31" t="s">
        <v>317</v>
      </c>
      <c r="AO46" s="31" t="s">
        <v>127</v>
      </c>
      <c r="AP46" s="56">
        <v>0.8</v>
      </c>
      <c r="AQ46" s="56">
        <v>0.96699999999999997</v>
      </c>
      <c r="AR46" s="31" t="s">
        <v>318</v>
      </c>
      <c r="AS46" s="31" t="s">
        <v>435</v>
      </c>
      <c r="AT46" s="31" t="s">
        <v>157</v>
      </c>
      <c r="AU46" s="31">
        <v>10</v>
      </c>
      <c r="AV46" s="31" t="s">
        <v>15</v>
      </c>
      <c r="AW46" s="31">
        <v>44</v>
      </c>
      <c r="AX46" s="31">
        <v>6</v>
      </c>
      <c r="AY46" s="31">
        <v>264</v>
      </c>
      <c r="AZ46" s="31">
        <v>2640</v>
      </c>
      <c r="BA46" s="31">
        <v>211.20000000000002</v>
      </c>
      <c r="BB46" s="31">
        <v>278.488</v>
      </c>
      <c r="BC46" s="56">
        <v>1272</v>
      </c>
      <c r="BD46" s="31" t="s">
        <v>240</v>
      </c>
      <c r="BE46" s="56">
        <v>30</v>
      </c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52.8" x14ac:dyDescent="0.25">
      <c r="A47" s="31" t="s">
        <v>513</v>
      </c>
      <c r="B47" s="60" t="s">
        <v>616</v>
      </c>
      <c r="C47" s="31" t="s">
        <v>589</v>
      </c>
      <c r="D47" s="31" t="s">
        <v>407</v>
      </c>
      <c r="E47" s="31" t="s">
        <v>593</v>
      </c>
      <c r="F47" s="31" t="s">
        <v>62</v>
      </c>
      <c r="G47" s="31" t="s">
        <v>24</v>
      </c>
      <c r="H47" s="31" t="s">
        <v>62</v>
      </c>
      <c r="I47" s="31" t="s">
        <v>62</v>
      </c>
      <c r="J47" s="31" t="s">
        <v>62</v>
      </c>
      <c r="K47" s="31" t="s">
        <v>62</v>
      </c>
      <c r="L47" s="31" t="s">
        <v>62</v>
      </c>
      <c r="M47" s="31" t="s">
        <v>62</v>
      </c>
      <c r="N47" s="31" t="s">
        <v>61</v>
      </c>
      <c r="O47" s="31" t="s">
        <v>62</v>
      </c>
      <c r="P47" s="31" t="s">
        <v>62</v>
      </c>
      <c r="Q47" s="31" t="s">
        <v>62</v>
      </c>
      <c r="R47" s="31" t="s">
        <v>62</v>
      </c>
      <c r="S47" s="31" t="s">
        <v>62</v>
      </c>
      <c r="T47" s="31" t="s">
        <v>62</v>
      </c>
      <c r="U47" s="31" t="s">
        <v>62</v>
      </c>
      <c r="V47" s="31" t="s">
        <v>61</v>
      </c>
      <c r="W47" s="31" t="s">
        <v>61</v>
      </c>
      <c r="X47" s="31" t="s">
        <v>61</v>
      </c>
      <c r="Y47" s="31" t="s">
        <v>62</v>
      </c>
      <c r="Z47" s="31" t="s">
        <v>62</v>
      </c>
      <c r="AA47" s="31" t="s">
        <v>62</v>
      </c>
      <c r="AB47" s="31" t="s">
        <v>62</v>
      </c>
      <c r="AC47" s="31" t="s">
        <v>62</v>
      </c>
      <c r="AD47" s="31" t="s">
        <v>62</v>
      </c>
      <c r="AE47" s="31" t="s">
        <v>62</v>
      </c>
      <c r="AF47" s="31" t="s">
        <v>62</v>
      </c>
      <c r="AG47" s="31" t="s">
        <v>62</v>
      </c>
      <c r="AH47" s="31" t="s">
        <v>61</v>
      </c>
      <c r="AI47" s="31" t="s">
        <v>62</v>
      </c>
      <c r="AJ47" s="31" t="s">
        <v>61</v>
      </c>
      <c r="AK47" s="31" t="s">
        <v>514</v>
      </c>
      <c r="AL47" s="56">
        <v>90</v>
      </c>
      <c r="AM47" s="56">
        <v>99</v>
      </c>
      <c r="AN47" s="31" t="s">
        <v>515</v>
      </c>
      <c r="AO47" s="31" t="s">
        <v>127</v>
      </c>
      <c r="AP47" s="56">
        <v>0.9</v>
      </c>
      <c r="AQ47" s="56">
        <v>1.0669999999999999</v>
      </c>
      <c r="AR47" s="31" t="s">
        <v>516</v>
      </c>
      <c r="AS47" s="31" t="s">
        <v>435</v>
      </c>
      <c r="AT47" s="31" t="s">
        <v>157</v>
      </c>
      <c r="AU47" s="31">
        <v>10</v>
      </c>
      <c r="AV47" s="31" t="s">
        <v>15</v>
      </c>
      <c r="AW47" s="31">
        <v>44</v>
      </c>
      <c r="AX47" s="31">
        <v>6</v>
      </c>
      <c r="AY47" s="31">
        <v>264</v>
      </c>
      <c r="AZ47" s="31">
        <v>2640</v>
      </c>
      <c r="BA47" s="31">
        <v>237.6</v>
      </c>
      <c r="BB47" s="31">
        <v>304.88799999999998</v>
      </c>
      <c r="BC47" s="56">
        <v>1272</v>
      </c>
      <c r="BD47" s="31" t="s">
        <v>240</v>
      </c>
      <c r="BE47" s="56">
        <v>30</v>
      </c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26.4" x14ac:dyDescent="0.25">
      <c r="A48" s="31" t="s">
        <v>121</v>
      </c>
      <c r="B48" s="31" t="s">
        <v>617</v>
      </c>
      <c r="C48" s="31" t="s">
        <v>192</v>
      </c>
      <c r="D48" s="31" t="s">
        <v>407</v>
      </c>
      <c r="E48" s="31" t="s">
        <v>398</v>
      </c>
      <c r="F48" s="31" t="s">
        <v>62</v>
      </c>
      <c r="G48" s="31" t="s">
        <v>24</v>
      </c>
      <c r="H48" s="31" t="s">
        <v>62</v>
      </c>
      <c r="I48" s="31" t="s">
        <v>62</v>
      </c>
      <c r="J48" s="31" t="s">
        <v>62</v>
      </c>
      <c r="K48" s="31" t="s">
        <v>62</v>
      </c>
      <c r="L48" s="31" t="s">
        <v>62</v>
      </c>
      <c r="M48" s="31" t="s">
        <v>62</v>
      </c>
      <c r="N48" s="31" t="s">
        <v>62</v>
      </c>
      <c r="O48" s="31" t="s">
        <v>62</v>
      </c>
      <c r="P48" s="31" t="s">
        <v>62</v>
      </c>
      <c r="Q48" s="31" t="s">
        <v>62</v>
      </c>
      <c r="R48" s="31" t="s">
        <v>62</v>
      </c>
      <c r="S48" s="31" t="s">
        <v>62</v>
      </c>
      <c r="T48" s="31" t="s">
        <v>62</v>
      </c>
      <c r="U48" s="31" t="s">
        <v>62</v>
      </c>
      <c r="V48" s="31" t="s">
        <v>61</v>
      </c>
      <c r="W48" s="31" t="s">
        <v>61</v>
      </c>
      <c r="X48" s="31" t="s">
        <v>61</v>
      </c>
      <c r="Y48" s="31" t="s">
        <v>62</v>
      </c>
      <c r="Z48" s="31" t="s">
        <v>62</v>
      </c>
      <c r="AA48" s="31" t="s">
        <v>62</v>
      </c>
      <c r="AB48" s="31" t="s">
        <v>62</v>
      </c>
      <c r="AC48" s="31" t="s">
        <v>62</v>
      </c>
      <c r="AD48" s="31" t="s">
        <v>62</v>
      </c>
      <c r="AE48" s="31" t="s">
        <v>62</v>
      </c>
      <c r="AF48" s="31" t="s">
        <v>62</v>
      </c>
      <c r="AG48" s="31" t="s">
        <v>61</v>
      </c>
      <c r="AH48" s="31" t="s">
        <v>62</v>
      </c>
      <c r="AI48" s="31" t="s">
        <v>61</v>
      </c>
      <c r="AJ48" s="31" t="s">
        <v>62</v>
      </c>
      <c r="AK48" s="31" t="s">
        <v>159</v>
      </c>
      <c r="AL48" s="56">
        <v>90</v>
      </c>
      <c r="AM48" s="56">
        <v>99</v>
      </c>
      <c r="AN48" s="31" t="s">
        <v>319</v>
      </c>
      <c r="AO48" s="31" t="s">
        <v>127</v>
      </c>
      <c r="AP48" s="56">
        <v>0.9</v>
      </c>
      <c r="AQ48" s="56">
        <v>1.0669999999999999</v>
      </c>
      <c r="AR48" s="31" t="s">
        <v>320</v>
      </c>
      <c r="AS48" s="31" t="s">
        <v>435</v>
      </c>
      <c r="AT48" s="31" t="s">
        <v>157</v>
      </c>
      <c r="AU48" s="31">
        <v>10</v>
      </c>
      <c r="AV48" s="31" t="s">
        <v>15</v>
      </c>
      <c r="AW48" s="31">
        <v>44</v>
      </c>
      <c r="AX48" s="31">
        <v>6</v>
      </c>
      <c r="AY48" s="31">
        <v>264</v>
      </c>
      <c r="AZ48" s="31">
        <v>2640</v>
      </c>
      <c r="BA48" s="31">
        <v>237.6</v>
      </c>
      <c r="BB48" s="31">
        <v>304.88799999999998</v>
      </c>
      <c r="BC48" s="56">
        <v>1272</v>
      </c>
      <c r="BD48" s="31" t="s">
        <v>240</v>
      </c>
      <c r="BE48" s="56">
        <v>30</v>
      </c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26.4" x14ac:dyDescent="0.25">
      <c r="A49" s="31" t="s">
        <v>122</v>
      </c>
      <c r="B49" s="31" t="s">
        <v>559</v>
      </c>
      <c r="C49" s="31" t="s">
        <v>194</v>
      </c>
      <c r="D49" s="31" t="s">
        <v>407</v>
      </c>
      <c r="E49" s="31" t="s">
        <v>398</v>
      </c>
      <c r="F49" s="31" t="s">
        <v>62</v>
      </c>
      <c r="G49" s="31" t="s">
        <v>24</v>
      </c>
      <c r="H49" s="31" t="s">
        <v>62</v>
      </c>
      <c r="I49" s="31" t="s">
        <v>62</v>
      </c>
      <c r="J49" s="31" t="s">
        <v>62</v>
      </c>
      <c r="K49" s="31" t="s">
        <v>62</v>
      </c>
      <c r="L49" s="31" t="s">
        <v>62</v>
      </c>
      <c r="M49" s="31" t="s">
        <v>62</v>
      </c>
      <c r="N49" s="31" t="s">
        <v>61</v>
      </c>
      <c r="O49" s="31" t="s">
        <v>62</v>
      </c>
      <c r="P49" s="31" t="s">
        <v>62</v>
      </c>
      <c r="Q49" s="31" t="s">
        <v>62</v>
      </c>
      <c r="R49" s="31" t="s">
        <v>62</v>
      </c>
      <c r="S49" s="31" t="s">
        <v>62</v>
      </c>
      <c r="T49" s="31" t="s">
        <v>62</v>
      </c>
      <c r="U49" s="31" t="s">
        <v>62</v>
      </c>
      <c r="V49" s="31" t="s">
        <v>61</v>
      </c>
      <c r="W49" s="31" t="s">
        <v>62</v>
      </c>
      <c r="X49" s="31" t="s">
        <v>61</v>
      </c>
      <c r="Y49" s="31" t="s">
        <v>62</v>
      </c>
      <c r="Z49" s="31" t="s">
        <v>62</v>
      </c>
      <c r="AA49" s="31" t="s">
        <v>62</v>
      </c>
      <c r="AB49" s="31" t="s">
        <v>62</v>
      </c>
      <c r="AC49" s="31" t="s">
        <v>62</v>
      </c>
      <c r="AD49" s="31" t="s">
        <v>62</v>
      </c>
      <c r="AE49" s="31" t="s">
        <v>62</v>
      </c>
      <c r="AF49" s="31" t="s">
        <v>62</v>
      </c>
      <c r="AG49" s="31" t="s">
        <v>61</v>
      </c>
      <c r="AH49" s="31" t="s">
        <v>62</v>
      </c>
      <c r="AI49" s="31" t="s">
        <v>61</v>
      </c>
      <c r="AJ49" s="31" t="s">
        <v>61</v>
      </c>
      <c r="AK49" s="31" t="s">
        <v>160</v>
      </c>
      <c r="AL49" s="56">
        <v>90</v>
      </c>
      <c r="AM49" s="56">
        <v>99</v>
      </c>
      <c r="AN49" s="31" t="s">
        <v>321</v>
      </c>
      <c r="AO49" s="31" t="s">
        <v>127</v>
      </c>
      <c r="AP49" s="56">
        <v>0.9</v>
      </c>
      <c r="AQ49" s="56">
        <v>1.0669999999999999</v>
      </c>
      <c r="AR49" s="31" t="s">
        <v>322</v>
      </c>
      <c r="AS49" s="31" t="s">
        <v>435</v>
      </c>
      <c r="AT49" s="31" t="s">
        <v>157</v>
      </c>
      <c r="AU49" s="31">
        <v>10</v>
      </c>
      <c r="AV49" s="31" t="s">
        <v>15</v>
      </c>
      <c r="AW49" s="31">
        <v>44</v>
      </c>
      <c r="AX49" s="31">
        <v>6</v>
      </c>
      <c r="AY49" s="31">
        <v>264</v>
      </c>
      <c r="AZ49" s="31">
        <v>2640</v>
      </c>
      <c r="BA49" s="31">
        <v>237.6</v>
      </c>
      <c r="BB49" s="31">
        <v>304.88799999999998</v>
      </c>
      <c r="BC49" s="56">
        <v>1272</v>
      </c>
      <c r="BD49" s="31" t="s">
        <v>240</v>
      </c>
      <c r="BE49" s="56">
        <v>30</v>
      </c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26.4" x14ac:dyDescent="0.25">
      <c r="A50" s="31" t="s">
        <v>123</v>
      </c>
      <c r="B50" s="31" t="s">
        <v>560</v>
      </c>
      <c r="C50" s="31" t="s">
        <v>189</v>
      </c>
      <c r="D50" s="31" t="s">
        <v>407</v>
      </c>
      <c r="E50" s="31" t="s">
        <v>398</v>
      </c>
      <c r="F50" s="31" t="s">
        <v>62</v>
      </c>
      <c r="G50" s="31" t="s">
        <v>24</v>
      </c>
      <c r="H50" s="31" t="s">
        <v>62</v>
      </c>
      <c r="I50" s="31" t="s">
        <v>62</v>
      </c>
      <c r="J50" s="31" t="s">
        <v>62</v>
      </c>
      <c r="K50" s="31" t="s">
        <v>62</v>
      </c>
      <c r="L50" s="31" t="s">
        <v>62</v>
      </c>
      <c r="M50" s="31" t="s">
        <v>62</v>
      </c>
      <c r="N50" s="31" t="s">
        <v>61</v>
      </c>
      <c r="O50" s="31" t="s">
        <v>62</v>
      </c>
      <c r="P50" s="31" t="s">
        <v>62</v>
      </c>
      <c r="Q50" s="31" t="s">
        <v>62</v>
      </c>
      <c r="R50" s="31" t="s">
        <v>62</v>
      </c>
      <c r="S50" s="31" t="s">
        <v>62</v>
      </c>
      <c r="T50" s="31" t="s">
        <v>62</v>
      </c>
      <c r="U50" s="31" t="s">
        <v>62</v>
      </c>
      <c r="V50" s="31" t="s">
        <v>61</v>
      </c>
      <c r="W50" s="31" t="s">
        <v>61</v>
      </c>
      <c r="X50" s="31" t="s">
        <v>61</v>
      </c>
      <c r="Y50" s="31" t="s">
        <v>62</v>
      </c>
      <c r="Z50" s="31" t="s">
        <v>62</v>
      </c>
      <c r="AA50" s="31" t="s">
        <v>62</v>
      </c>
      <c r="AB50" s="31" t="s">
        <v>62</v>
      </c>
      <c r="AC50" s="31" t="s">
        <v>62</v>
      </c>
      <c r="AD50" s="31" t="s">
        <v>62</v>
      </c>
      <c r="AE50" s="31" t="s">
        <v>62</v>
      </c>
      <c r="AF50" s="31" t="s">
        <v>62</v>
      </c>
      <c r="AG50" s="31" t="s">
        <v>61</v>
      </c>
      <c r="AH50" s="31" t="s">
        <v>62</v>
      </c>
      <c r="AI50" s="31" t="s">
        <v>61</v>
      </c>
      <c r="AJ50" s="31" t="s">
        <v>61</v>
      </c>
      <c r="AK50" s="31" t="s">
        <v>161</v>
      </c>
      <c r="AL50" s="56">
        <v>90</v>
      </c>
      <c r="AM50" s="56">
        <v>99</v>
      </c>
      <c r="AN50" s="31" t="s">
        <v>323</v>
      </c>
      <c r="AO50" s="31" t="s">
        <v>127</v>
      </c>
      <c r="AP50" s="56">
        <v>0.9</v>
      </c>
      <c r="AQ50" s="56">
        <v>1.0669999999999999</v>
      </c>
      <c r="AR50" s="31" t="s">
        <v>324</v>
      </c>
      <c r="AS50" s="31" t="s">
        <v>435</v>
      </c>
      <c r="AT50" s="31" t="s">
        <v>157</v>
      </c>
      <c r="AU50" s="31">
        <v>10</v>
      </c>
      <c r="AV50" s="31" t="s">
        <v>15</v>
      </c>
      <c r="AW50" s="31">
        <v>44</v>
      </c>
      <c r="AX50" s="31">
        <v>6</v>
      </c>
      <c r="AY50" s="31">
        <v>264</v>
      </c>
      <c r="AZ50" s="31">
        <v>2640</v>
      </c>
      <c r="BA50" s="31">
        <v>237.6</v>
      </c>
      <c r="BB50" s="31">
        <v>304.88799999999998</v>
      </c>
      <c r="BC50" s="56">
        <v>1272</v>
      </c>
      <c r="BD50" s="31" t="s">
        <v>240</v>
      </c>
      <c r="BE50" s="56">
        <v>30</v>
      </c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26.4" x14ac:dyDescent="0.25">
      <c r="A51" s="31" t="s">
        <v>517</v>
      </c>
      <c r="B51" s="31" t="s">
        <v>618</v>
      </c>
      <c r="C51" s="31" t="s">
        <v>188</v>
      </c>
      <c r="D51" s="31" t="s">
        <v>395</v>
      </c>
      <c r="E51" s="31" t="s">
        <v>393</v>
      </c>
      <c r="F51" s="31" t="s">
        <v>62</v>
      </c>
      <c r="G51" s="31" t="s">
        <v>25</v>
      </c>
      <c r="H51" s="31" t="s">
        <v>62</v>
      </c>
      <c r="I51" s="31" t="s">
        <v>62</v>
      </c>
      <c r="J51" s="31" t="s">
        <v>62</v>
      </c>
      <c r="K51" s="31" t="s">
        <v>62</v>
      </c>
      <c r="L51" s="31" t="s">
        <v>62</v>
      </c>
      <c r="M51" s="31" t="s">
        <v>62</v>
      </c>
      <c r="N51" s="31" t="s">
        <v>62</v>
      </c>
      <c r="O51" s="31" t="s">
        <v>62</v>
      </c>
      <c r="P51" s="31" t="s">
        <v>62</v>
      </c>
      <c r="Q51" s="31" t="s">
        <v>62</v>
      </c>
      <c r="R51" s="31" t="s">
        <v>62</v>
      </c>
      <c r="S51" s="31" t="s">
        <v>62</v>
      </c>
      <c r="T51" s="31" t="s">
        <v>62</v>
      </c>
      <c r="U51" s="31" t="s">
        <v>62</v>
      </c>
      <c r="V51" s="31" t="s">
        <v>61</v>
      </c>
      <c r="W51" s="31" t="s">
        <v>61</v>
      </c>
      <c r="X51" s="31" t="s">
        <v>61</v>
      </c>
      <c r="Y51" s="31" t="s">
        <v>62</v>
      </c>
      <c r="Z51" s="31" t="s">
        <v>62</v>
      </c>
      <c r="AA51" s="31" t="s">
        <v>62</v>
      </c>
      <c r="AB51" s="31" t="s">
        <v>62</v>
      </c>
      <c r="AC51" s="31" t="s">
        <v>62</v>
      </c>
      <c r="AD51" s="31" t="s">
        <v>62</v>
      </c>
      <c r="AE51" s="31" t="s">
        <v>62</v>
      </c>
      <c r="AF51" s="31" t="s">
        <v>62</v>
      </c>
      <c r="AG51" s="31" t="s">
        <v>61</v>
      </c>
      <c r="AH51" s="31" t="s">
        <v>61</v>
      </c>
      <c r="AI51" s="31" t="s">
        <v>62</v>
      </c>
      <c r="AJ51" s="31" t="s">
        <v>62</v>
      </c>
      <c r="AK51" s="31" t="s">
        <v>518</v>
      </c>
      <c r="AL51" s="56">
        <v>100</v>
      </c>
      <c r="AM51" s="56">
        <v>109</v>
      </c>
      <c r="AN51" s="31" t="s">
        <v>325</v>
      </c>
      <c r="AO51" s="31" t="s">
        <v>127</v>
      </c>
      <c r="AP51" s="56">
        <v>1.2</v>
      </c>
      <c r="AQ51" s="56">
        <v>1.43</v>
      </c>
      <c r="AR51" s="31" t="s">
        <v>326</v>
      </c>
      <c r="AS51" s="31" t="s">
        <v>434</v>
      </c>
      <c r="AT51" s="31" t="s">
        <v>143</v>
      </c>
      <c r="AU51" s="31">
        <v>12</v>
      </c>
      <c r="AV51" s="31" t="s">
        <v>15</v>
      </c>
      <c r="AW51" s="31">
        <v>18</v>
      </c>
      <c r="AX51" s="31">
        <v>10</v>
      </c>
      <c r="AY51" s="31">
        <v>180</v>
      </c>
      <c r="AZ51" s="31">
        <v>2160</v>
      </c>
      <c r="BA51" s="31">
        <v>216</v>
      </c>
      <c r="BB51" s="31">
        <v>280.56</v>
      </c>
      <c r="BC51" s="56">
        <v>1360</v>
      </c>
      <c r="BD51" s="31" t="s">
        <v>240</v>
      </c>
      <c r="BE51" s="56">
        <v>30</v>
      </c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39.6" x14ac:dyDescent="0.25">
      <c r="A52" s="31" t="s">
        <v>519</v>
      </c>
      <c r="B52" s="31" t="s">
        <v>619</v>
      </c>
      <c r="C52" s="31" t="s">
        <v>415</v>
      </c>
      <c r="D52" s="31" t="s">
        <v>404</v>
      </c>
      <c r="E52" s="31" t="s">
        <v>398</v>
      </c>
      <c r="F52" s="31" t="s">
        <v>62</v>
      </c>
      <c r="G52" s="31" t="s">
        <v>24</v>
      </c>
      <c r="H52" s="31" t="s">
        <v>62</v>
      </c>
      <c r="I52" s="31" t="s">
        <v>62</v>
      </c>
      <c r="J52" s="31" t="s">
        <v>62</v>
      </c>
      <c r="K52" s="31" t="s">
        <v>62</v>
      </c>
      <c r="L52" s="31" t="s">
        <v>62</v>
      </c>
      <c r="M52" s="31" t="s">
        <v>62</v>
      </c>
      <c r="N52" s="31" t="s">
        <v>61</v>
      </c>
      <c r="O52" s="31" t="s">
        <v>62</v>
      </c>
      <c r="P52" s="31" t="s">
        <v>61</v>
      </c>
      <c r="Q52" s="31" t="s">
        <v>62</v>
      </c>
      <c r="R52" s="31" t="s">
        <v>62</v>
      </c>
      <c r="S52" s="31" t="s">
        <v>62</v>
      </c>
      <c r="T52" s="31" t="s">
        <v>62</v>
      </c>
      <c r="U52" s="31" t="s">
        <v>62</v>
      </c>
      <c r="V52" s="31" t="s">
        <v>61</v>
      </c>
      <c r="W52" s="31" t="s">
        <v>62</v>
      </c>
      <c r="X52" s="31" t="s">
        <v>61</v>
      </c>
      <c r="Y52" s="31" t="s">
        <v>62</v>
      </c>
      <c r="Z52" s="31" t="s">
        <v>62</v>
      </c>
      <c r="AA52" s="31" t="s">
        <v>62</v>
      </c>
      <c r="AB52" s="31" t="s">
        <v>62</v>
      </c>
      <c r="AC52" s="31" t="s">
        <v>62</v>
      </c>
      <c r="AD52" s="31" t="s">
        <v>62</v>
      </c>
      <c r="AE52" s="31" t="s">
        <v>62</v>
      </c>
      <c r="AF52" s="31" t="s">
        <v>62</v>
      </c>
      <c r="AG52" s="31" t="s">
        <v>61</v>
      </c>
      <c r="AH52" s="31" t="s">
        <v>62</v>
      </c>
      <c r="AI52" s="31" t="s">
        <v>62</v>
      </c>
      <c r="AJ52" s="31" t="s">
        <v>61</v>
      </c>
      <c r="AK52" s="31" t="s">
        <v>327</v>
      </c>
      <c r="AL52" s="56">
        <v>90</v>
      </c>
      <c r="AM52" s="56">
        <v>99</v>
      </c>
      <c r="AN52" s="31" t="s">
        <v>328</v>
      </c>
      <c r="AO52" s="31" t="s">
        <v>127</v>
      </c>
      <c r="AP52" s="56">
        <v>0.9</v>
      </c>
      <c r="AQ52" s="56">
        <v>1.0669999999999999</v>
      </c>
      <c r="AR52" s="31" t="s">
        <v>329</v>
      </c>
      <c r="AS52" s="31" t="s">
        <v>435</v>
      </c>
      <c r="AT52" s="31" t="s">
        <v>157</v>
      </c>
      <c r="AU52" s="31">
        <v>10</v>
      </c>
      <c r="AV52" s="31" t="s">
        <v>15</v>
      </c>
      <c r="AW52" s="31">
        <v>44</v>
      </c>
      <c r="AX52" s="31">
        <v>6</v>
      </c>
      <c r="AY52" s="31">
        <v>264</v>
      </c>
      <c r="AZ52" s="31">
        <v>2640</v>
      </c>
      <c r="BA52" s="31">
        <v>237.6</v>
      </c>
      <c r="BB52" s="31">
        <v>304.88799999999998</v>
      </c>
      <c r="BC52" s="56">
        <v>1272</v>
      </c>
      <c r="BD52" s="31" t="s">
        <v>240</v>
      </c>
      <c r="BE52" s="56">
        <v>30</v>
      </c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39.6" x14ac:dyDescent="0.25">
      <c r="A53" s="31" t="s">
        <v>520</v>
      </c>
      <c r="B53" s="31" t="s">
        <v>620</v>
      </c>
      <c r="C53" s="31" t="s">
        <v>428</v>
      </c>
      <c r="D53" s="31" t="s">
        <v>395</v>
      </c>
      <c r="E53" s="31" t="s">
        <v>393</v>
      </c>
      <c r="F53" s="31" t="s">
        <v>62</v>
      </c>
      <c r="G53" s="31" t="s">
        <v>25</v>
      </c>
      <c r="H53" s="31" t="s">
        <v>62</v>
      </c>
      <c r="I53" s="31" t="s">
        <v>62</v>
      </c>
      <c r="J53" s="31" t="s">
        <v>62</v>
      </c>
      <c r="K53" s="31" t="s">
        <v>62</v>
      </c>
      <c r="L53" s="31" t="s">
        <v>62</v>
      </c>
      <c r="M53" s="31" t="s">
        <v>62</v>
      </c>
      <c r="N53" s="31" t="s">
        <v>62</v>
      </c>
      <c r="O53" s="31" t="s">
        <v>62</v>
      </c>
      <c r="P53" s="31" t="s">
        <v>62</v>
      </c>
      <c r="Q53" s="31" t="s">
        <v>62</v>
      </c>
      <c r="R53" s="31" t="s">
        <v>62</v>
      </c>
      <c r="S53" s="31" t="s">
        <v>62</v>
      </c>
      <c r="T53" s="31" t="s">
        <v>62</v>
      </c>
      <c r="U53" s="31" t="s">
        <v>62</v>
      </c>
      <c r="V53" s="31" t="s">
        <v>61</v>
      </c>
      <c r="W53" s="31" t="s">
        <v>61</v>
      </c>
      <c r="X53" s="31" t="s">
        <v>61</v>
      </c>
      <c r="Y53" s="31" t="s">
        <v>62</v>
      </c>
      <c r="Z53" s="31" t="s">
        <v>62</v>
      </c>
      <c r="AA53" s="31" t="s">
        <v>62</v>
      </c>
      <c r="AB53" s="31" t="s">
        <v>62</v>
      </c>
      <c r="AC53" s="31" t="s">
        <v>62</v>
      </c>
      <c r="AD53" s="31" t="s">
        <v>62</v>
      </c>
      <c r="AE53" s="31" t="s">
        <v>62</v>
      </c>
      <c r="AF53" s="31" t="s">
        <v>62</v>
      </c>
      <c r="AG53" s="31" t="s">
        <v>61</v>
      </c>
      <c r="AH53" s="31" t="s">
        <v>61</v>
      </c>
      <c r="AI53" s="31" t="s">
        <v>62</v>
      </c>
      <c r="AJ53" s="31" t="s">
        <v>62</v>
      </c>
      <c r="AK53" s="31" t="s">
        <v>162</v>
      </c>
      <c r="AL53" s="56">
        <v>100</v>
      </c>
      <c r="AM53" s="56">
        <v>109</v>
      </c>
      <c r="AN53" s="31" t="s">
        <v>330</v>
      </c>
      <c r="AO53" s="31" t="s">
        <v>127</v>
      </c>
      <c r="AP53" s="56">
        <v>1.2</v>
      </c>
      <c r="AQ53" s="56">
        <v>1.43</v>
      </c>
      <c r="AR53" s="31" t="s">
        <v>331</v>
      </c>
      <c r="AS53" s="31" t="s">
        <v>434</v>
      </c>
      <c r="AT53" s="31" t="s">
        <v>143</v>
      </c>
      <c r="AU53" s="31">
        <v>12</v>
      </c>
      <c r="AV53" s="31" t="s">
        <v>15</v>
      </c>
      <c r="AW53" s="31">
        <v>18</v>
      </c>
      <c r="AX53" s="31">
        <v>10</v>
      </c>
      <c r="AY53" s="31">
        <v>180</v>
      </c>
      <c r="AZ53" s="31">
        <v>2160</v>
      </c>
      <c r="BA53" s="31">
        <v>216</v>
      </c>
      <c r="BB53" s="31">
        <v>280.60000000000002</v>
      </c>
      <c r="BC53" s="56">
        <v>1360</v>
      </c>
      <c r="BD53" s="31" t="s">
        <v>240</v>
      </c>
      <c r="BE53" s="56">
        <v>30</v>
      </c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39.6" x14ac:dyDescent="0.25">
      <c r="A54" s="31" t="s">
        <v>437</v>
      </c>
      <c r="B54" s="31" t="s">
        <v>561</v>
      </c>
      <c r="C54" s="31" t="s">
        <v>446</v>
      </c>
      <c r="D54" s="31" t="s">
        <v>404</v>
      </c>
      <c r="E54" s="31" t="s">
        <v>398</v>
      </c>
      <c r="F54" s="31" t="s">
        <v>62</v>
      </c>
      <c r="G54" s="31" t="s">
        <v>26</v>
      </c>
      <c r="H54" s="31" t="s">
        <v>62</v>
      </c>
      <c r="I54" s="31" t="s">
        <v>62</v>
      </c>
      <c r="J54" s="31" t="s">
        <v>62</v>
      </c>
      <c r="K54" s="31" t="s">
        <v>62</v>
      </c>
      <c r="L54" s="31" t="s">
        <v>62</v>
      </c>
      <c r="M54" s="31" t="s">
        <v>62</v>
      </c>
      <c r="N54" s="31" t="s">
        <v>62</v>
      </c>
      <c r="O54" s="31" t="s">
        <v>62</v>
      </c>
      <c r="P54" s="31" t="s">
        <v>62</v>
      </c>
      <c r="Q54" s="31" t="s">
        <v>62</v>
      </c>
      <c r="R54" s="31" t="s">
        <v>62</v>
      </c>
      <c r="S54" s="31" t="s">
        <v>62</v>
      </c>
      <c r="T54" s="31" t="s">
        <v>62</v>
      </c>
      <c r="U54" s="31" t="s">
        <v>62</v>
      </c>
      <c r="V54" s="31" t="s">
        <v>61</v>
      </c>
      <c r="W54" s="31" t="s">
        <v>61</v>
      </c>
      <c r="X54" s="31" t="s">
        <v>61</v>
      </c>
      <c r="Y54" s="31" t="s">
        <v>62</v>
      </c>
      <c r="Z54" s="31" t="s">
        <v>62</v>
      </c>
      <c r="AA54" s="31" t="s">
        <v>62</v>
      </c>
      <c r="AB54" s="31" t="s">
        <v>62</v>
      </c>
      <c r="AC54" s="31" t="s">
        <v>62</v>
      </c>
      <c r="AD54" s="31" t="s">
        <v>62</v>
      </c>
      <c r="AE54" s="31" t="s">
        <v>62</v>
      </c>
      <c r="AF54" s="31" t="s">
        <v>62</v>
      </c>
      <c r="AG54" s="31" t="s">
        <v>61</v>
      </c>
      <c r="AH54" s="31" t="s">
        <v>61</v>
      </c>
      <c r="AI54" s="31" t="s">
        <v>62</v>
      </c>
      <c r="AJ54" s="31" t="s">
        <v>62</v>
      </c>
      <c r="AK54" s="31" t="s">
        <v>439</v>
      </c>
      <c r="AL54" s="56">
        <v>80</v>
      </c>
      <c r="AM54" s="56">
        <v>89</v>
      </c>
      <c r="AN54" s="31" t="s">
        <v>440</v>
      </c>
      <c r="AO54" s="31" t="s">
        <v>127</v>
      </c>
      <c r="AP54" s="56">
        <v>0.8</v>
      </c>
      <c r="AQ54" s="56">
        <v>0.96699999999999997</v>
      </c>
      <c r="AR54" s="31" t="s">
        <v>441</v>
      </c>
      <c r="AS54" s="31" t="s">
        <v>435</v>
      </c>
      <c r="AT54" s="31" t="s">
        <v>157</v>
      </c>
      <c r="AU54" s="31">
        <v>10</v>
      </c>
      <c r="AV54" s="31" t="s">
        <v>15</v>
      </c>
      <c r="AW54" s="31">
        <v>44</v>
      </c>
      <c r="AX54" s="31">
        <v>6</v>
      </c>
      <c r="AY54" s="31">
        <v>264</v>
      </c>
      <c r="AZ54" s="31">
        <v>2640</v>
      </c>
      <c r="BA54" s="31">
        <v>211.20000000000002</v>
      </c>
      <c r="BB54" s="31">
        <v>278.488</v>
      </c>
      <c r="BC54" s="56">
        <v>1272</v>
      </c>
      <c r="BD54" s="31" t="s">
        <v>240</v>
      </c>
      <c r="BE54" s="56">
        <v>30</v>
      </c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39.6" x14ac:dyDescent="0.25">
      <c r="A55" s="31" t="s">
        <v>438</v>
      </c>
      <c r="B55" s="31" t="s">
        <v>562</v>
      </c>
      <c r="C55" s="31" t="s">
        <v>445</v>
      </c>
      <c r="D55" s="31" t="s">
        <v>404</v>
      </c>
      <c r="E55" s="31" t="s">
        <v>398</v>
      </c>
      <c r="F55" s="31" t="s">
        <v>62</v>
      </c>
      <c r="G55" s="31" t="s">
        <v>26</v>
      </c>
      <c r="H55" s="31" t="s">
        <v>62</v>
      </c>
      <c r="I55" s="31" t="s">
        <v>62</v>
      </c>
      <c r="J55" s="31" t="s">
        <v>62</v>
      </c>
      <c r="K55" s="31" t="s">
        <v>62</v>
      </c>
      <c r="L55" s="31" t="s">
        <v>62</v>
      </c>
      <c r="M55" s="31" t="s">
        <v>62</v>
      </c>
      <c r="N55" s="31" t="s">
        <v>62</v>
      </c>
      <c r="O55" s="31" t="s">
        <v>62</v>
      </c>
      <c r="P55" s="31" t="s">
        <v>62</v>
      </c>
      <c r="Q55" s="31" t="s">
        <v>62</v>
      </c>
      <c r="R55" s="31" t="s">
        <v>62</v>
      </c>
      <c r="S55" s="31" t="s">
        <v>62</v>
      </c>
      <c r="T55" s="31" t="s">
        <v>62</v>
      </c>
      <c r="U55" s="31" t="s">
        <v>62</v>
      </c>
      <c r="V55" s="31" t="s">
        <v>61</v>
      </c>
      <c r="W55" s="31" t="s">
        <v>61</v>
      </c>
      <c r="X55" s="31" t="s">
        <v>61</v>
      </c>
      <c r="Y55" s="31" t="s">
        <v>62</v>
      </c>
      <c r="Z55" s="31" t="s">
        <v>62</v>
      </c>
      <c r="AA55" s="31" t="s">
        <v>62</v>
      </c>
      <c r="AB55" s="31" t="s">
        <v>62</v>
      </c>
      <c r="AC55" s="31" t="s">
        <v>62</v>
      </c>
      <c r="AD55" s="31" t="s">
        <v>62</v>
      </c>
      <c r="AE55" s="31" t="s">
        <v>62</v>
      </c>
      <c r="AF55" s="31" t="s">
        <v>62</v>
      </c>
      <c r="AG55" s="31" t="s">
        <v>61</v>
      </c>
      <c r="AH55" s="31" t="s">
        <v>61</v>
      </c>
      <c r="AI55" s="31" t="s">
        <v>62</v>
      </c>
      <c r="AJ55" s="31" t="s">
        <v>62</v>
      </c>
      <c r="AK55" s="31" t="s">
        <v>442</v>
      </c>
      <c r="AL55" s="56">
        <v>80</v>
      </c>
      <c r="AM55" s="56">
        <v>89</v>
      </c>
      <c r="AN55" s="31" t="s">
        <v>443</v>
      </c>
      <c r="AO55" s="31" t="s">
        <v>127</v>
      </c>
      <c r="AP55" s="56">
        <v>0.8</v>
      </c>
      <c r="AQ55" s="56">
        <v>0.96699999999999997</v>
      </c>
      <c r="AR55" s="31" t="s">
        <v>444</v>
      </c>
      <c r="AS55" s="31" t="s">
        <v>435</v>
      </c>
      <c r="AT55" s="31" t="s">
        <v>157</v>
      </c>
      <c r="AU55" s="31">
        <v>10</v>
      </c>
      <c r="AV55" s="31" t="s">
        <v>15</v>
      </c>
      <c r="AW55" s="31">
        <v>44</v>
      </c>
      <c r="AX55" s="31">
        <v>6</v>
      </c>
      <c r="AY55" s="31">
        <v>264</v>
      </c>
      <c r="AZ55" s="31">
        <v>2640</v>
      </c>
      <c r="BA55" s="31">
        <v>211.20000000000002</v>
      </c>
      <c r="BB55" s="31">
        <v>278.488</v>
      </c>
      <c r="BC55" s="56">
        <v>1272</v>
      </c>
      <c r="BD55" s="31" t="s">
        <v>240</v>
      </c>
      <c r="BE55" s="56">
        <v>30</v>
      </c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26.4" x14ac:dyDescent="0.25">
      <c r="A56" s="31" t="s">
        <v>521</v>
      </c>
      <c r="B56" s="31" t="s">
        <v>621</v>
      </c>
      <c r="C56" s="31" t="s">
        <v>599</v>
      </c>
      <c r="D56" s="31" t="s">
        <v>406</v>
      </c>
      <c r="E56" s="31" t="s">
        <v>397</v>
      </c>
      <c r="F56" s="31" t="s">
        <v>62</v>
      </c>
      <c r="G56" s="31" t="s">
        <v>27</v>
      </c>
      <c r="H56" s="31" t="s">
        <v>62</v>
      </c>
      <c r="I56" s="31" t="s">
        <v>62</v>
      </c>
      <c r="J56" s="31" t="s">
        <v>62</v>
      </c>
      <c r="K56" s="31" t="s">
        <v>62</v>
      </c>
      <c r="L56" s="31" t="s">
        <v>62</v>
      </c>
      <c r="M56" s="31" t="s">
        <v>62</v>
      </c>
      <c r="N56" s="31" t="s">
        <v>62</v>
      </c>
      <c r="O56" s="31" t="s">
        <v>62</v>
      </c>
      <c r="P56" s="31" t="s">
        <v>62</v>
      </c>
      <c r="Q56" s="31" t="s">
        <v>62</v>
      </c>
      <c r="R56" s="31" t="s">
        <v>62</v>
      </c>
      <c r="S56" s="31" t="s">
        <v>62</v>
      </c>
      <c r="T56" s="31" t="s">
        <v>62</v>
      </c>
      <c r="U56" s="31" t="s">
        <v>62</v>
      </c>
      <c r="V56" s="31" t="s">
        <v>61</v>
      </c>
      <c r="W56" s="31" t="s">
        <v>61</v>
      </c>
      <c r="X56" s="31" t="s">
        <v>61</v>
      </c>
      <c r="Y56" s="31" t="s">
        <v>62</v>
      </c>
      <c r="Z56" s="31" t="s">
        <v>62</v>
      </c>
      <c r="AA56" s="31" t="s">
        <v>62</v>
      </c>
      <c r="AB56" s="31" t="s">
        <v>62</v>
      </c>
      <c r="AC56" s="31" t="s">
        <v>62</v>
      </c>
      <c r="AD56" s="31" t="s">
        <v>62</v>
      </c>
      <c r="AE56" s="31" t="s">
        <v>62</v>
      </c>
      <c r="AF56" s="31" t="s">
        <v>62</v>
      </c>
      <c r="AG56" s="31" t="s">
        <v>62</v>
      </c>
      <c r="AH56" s="31" t="s">
        <v>61</v>
      </c>
      <c r="AI56" s="31" t="s">
        <v>62</v>
      </c>
      <c r="AJ56" s="31" t="s">
        <v>62</v>
      </c>
      <c r="AK56" s="31" t="s">
        <v>522</v>
      </c>
      <c r="AL56" s="56">
        <v>70</v>
      </c>
      <c r="AM56" s="56">
        <v>79</v>
      </c>
      <c r="AN56" s="31" t="s">
        <v>332</v>
      </c>
      <c r="AO56" s="31" t="s">
        <v>127</v>
      </c>
      <c r="AP56" s="56">
        <v>0.7</v>
      </c>
      <c r="AQ56" s="56">
        <v>0.86699999999999999</v>
      </c>
      <c r="AR56" s="31" t="s">
        <v>333</v>
      </c>
      <c r="AS56" s="31" t="s">
        <v>435</v>
      </c>
      <c r="AT56" s="31" t="s">
        <v>157</v>
      </c>
      <c r="AU56" s="31">
        <v>10</v>
      </c>
      <c r="AV56" s="31" t="s">
        <v>15</v>
      </c>
      <c r="AW56" s="31">
        <v>44</v>
      </c>
      <c r="AX56" s="31">
        <v>6</v>
      </c>
      <c r="AY56" s="31">
        <v>264</v>
      </c>
      <c r="AZ56" s="31">
        <v>2640</v>
      </c>
      <c r="BA56" s="31">
        <v>184.79999999999998</v>
      </c>
      <c r="BB56" s="31">
        <v>252.08799999999999</v>
      </c>
      <c r="BC56" s="56">
        <v>1272</v>
      </c>
      <c r="BD56" s="31" t="s">
        <v>240</v>
      </c>
      <c r="BE56" s="56">
        <v>30</v>
      </c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26.4" x14ac:dyDescent="0.25">
      <c r="A57" s="31" t="s">
        <v>96</v>
      </c>
      <c r="B57" s="31" t="s">
        <v>563</v>
      </c>
      <c r="C57" s="31" t="s">
        <v>418</v>
      </c>
      <c r="D57" s="31" t="s">
        <v>406</v>
      </c>
      <c r="E57" s="31" t="s">
        <v>400</v>
      </c>
      <c r="F57" s="31" t="s">
        <v>62</v>
      </c>
      <c r="G57" s="31" t="s">
        <v>26</v>
      </c>
      <c r="H57" s="31" t="s">
        <v>62</v>
      </c>
      <c r="I57" s="31" t="s">
        <v>62</v>
      </c>
      <c r="J57" s="31" t="s">
        <v>62</v>
      </c>
      <c r="K57" s="31" t="s">
        <v>62</v>
      </c>
      <c r="L57" s="31" t="s">
        <v>62</v>
      </c>
      <c r="M57" s="31" t="s">
        <v>62</v>
      </c>
      <c r="N57" s="31" t="s">
        <v>62</v>
      </c>
      <c r="O57" s="31" t="s">
        <v>62</v>
      </c>
      <c r="P57" s="31" t="s">
        <v>62</v>
      </c>
      <c r="Q57" s="31" t="s">
        <v>62</v>
      </c>
      <c r="R57" s="31" t="s">
        <v>62</v>
      </c>
      <c r="S57" s="31" t="s">
        <v>62</v>
      </c>
      <c r="T57" s="31" t="s">
        <v>62</v>
      </c>
      <c r="U57" s="31" t="s">
        <v>62</v>
      </c>
      <c r="V57" s="31" t="s">
        <v>61</v>
      </c>
      <c r="W57" s="31" t="s">
        <v>61</v>
      </c>
      <c r="X57" s="31" t="s">
        <v>61</v>
      </c>
      <c r="Y57" s="31" t="s">
        <v>62</v>
      </c>
      <c r="Z57" s="31" t="s">
        <v>62</v>
      </c>
      <c r="AA57" s="31" t="s">
        <v>62</v>
      </c>
      <c r="AB57" s="31" t="s">
        <v>62</v>
      </c>
      <c r="AC57" s="31" t="s">
        <v>62</v>
      </c>
      <c r="AD57" s="31" t="s">
        <v>62</v>
      </c>
      <c r="AE57" s="31" t="s">
        <v>62</v>
      </c>
      <c r="AF57" s="31" t="s">
        <v>62</v>
      </c>
      <c r="AG57" s="31" t="s">
        <v>62</v>
      </c>
      <c r="AH57" s="31" t="s">
        <v>61</v>
      </c>
      <c r="AI57" s="31" t="s">
        <v>62</v>
      </c>
      <c r="AJ57" s="31" t="s">
        <v>62</v>
      </c>
      <c r="AK57" s="31" t="s">
        <v>98</v>
      </c>
      <c r="AL57" s="56">
        <v>80</v>
      </c>
      <c r="AM57" s="56">
        <v>89</v>
      </c>
      <c r="AN57" s="31" t="s">
        <v>334</v>
      </c>
      <c r="AO57" s="31" t="s">
        <v>127</v>
      </c>
      <c r="AP57" s="56">
        <v>0.8</v>
      </c>
      <c r="AQ57" s="56">
        <v>0.96699999999999997</v>
      </c>
      <c r="AR57" s="31" t="s">
        <v>335</v>
      </c>
      <c r="AS57" s="31" t="s">
        <v>435</v>
      </c>
      <c r="AT57" s="31" t="s">
        <v>157</v>
      </c>
      <c r="AU57" s="31">
        <v>10</v>
      </c>
      <c r="AV57" s="31" t="s">
        <v>15</v>
      </c>
      <c r="AW57" s="31">
        <v>44</v>
      </c>
      <c r="AX57" s="31">
        <v>6</v>
      </c>
      <c r="AY57" s="31">
        <v>264</v>
      </c>
      <c r="AZ57" s="31">
        <v>2640</v>
      </c>
      <c r="BA57" s="31">
        <v>211.20000000000002</v>
      </c>
      <c r="BB57" s="31">
        <v>278.488</v>
      </c>
      <c r="BC57" s="56">
        <v>1272</v>
      </c>
      <c r="BD57" s="31" t="s">
        <v>240</v>
      </c>
      <c r="BE57" s="56">
        <v>30</v>
      </c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26.4" x14ac:dyDescent="0.25">
      <c r="A58" s="31" t="s">
        <v>97</v>
      </c>
      <c r="B58" s="31" t="s">
        <v>564</v>
      </c>
      <c r="C58" s="31" t="s">
        <v>416</v>
      </c>
      <c r="D58" s="31" t="s">
        <v>406</v>
      </c>
      <c r="E58" s="31" t="s">
        <v>400</v>
      </c>
      <c r="F58" s="31" t="s">
        <v>62</v>
      </c>
      <c r="G58" s="31" t="s">
        <v>26</v>
      </c>
      <c r="H58" s="31" t="s">
        <v>62</v>
      </c>
      <c r="I58" s="31" t="s">
        <v>62</v>
      </c>
      <c r="J58" s="31" t="s">
        <v>62</v>
      </c>
      <c r="K58" s="31" t="s">
        <v>62</v>
      </c>
      <c r="L58" s="31" t="s">
        <v>62</v>
      </c>
      <c r="M58" s="31" t="s">
        <v>62</v>
      </c>
      <c r="N58" s="31" t="s">
        <v>62</v>
      </c>
      <c r="O58" s="31" t="s">
        <v>62</v>
      </c>
      <c r="P58" s="31" t="s">
        <v>62</v>
      </c>
      <c r="Q58" s="31" t="s">
        <v>62</v>
      </c>
      <c r="R58" s="31" t="s">
        <v>62</v>
      </c>
      <c r="S58" s="31" t="s">
        <v>62</v>
      </c>
      <c r="T58" s="31" t="s">
        <v>62</v>
      </c>
      <c r="U58" s="31" t="s">
        <v>62</v>
      </c>
      <c r="V58" s="31" t="s">
        <v>61</v>
      </c>
      <c r="W58" s="31" t="s">
        <v>61</v>
      </c>
      <c r="X58" s="31" t="s">
        <v>61</v>
      </c>
      <c r="Y58" s="31" t="s">
        <v>62</v>
      </c>
      <c r="Z58" s="31" t="s">
        <v>62</v>
      </c>
      <c r="AA58" s="31" t="s">
        <v>62</v>
      </c>
      <c r="AB58" s="31" t="s">
        <v>62</v>
      </c>
      <c r="AC58" s="31" t="s">
        <v>62</v>
      </c>
      <c r="AD58" s="31" t="s">
        <v>62</v>
      </c>
      <c r="AE58" s="31" t="s">
        <v>62</v>
      </c>
      <c r="AF58" s="31" t="s">
        <v>62</v>
      </c>
      <c r="AG58" s="31" t="s">
        <v>62</v>
      </c>
      <c r="AH58" s="31" t="s">
        <v>61</v>
      </c>
      <c r="AI58" s="31" t="s">
        <v>62</v>
      </c>
      <c r="AJ58" s="31" t="s">
        <v>62</v>
      </c>
      <c r="AK58" s="31" t="s">
        <v>99</v>
      </c>
      <c r="AL58" s="56">
        <v>80</v>
      </c>
      <c r="AM58" s="56">
        <v>89</v>
      </c>
      <c r="AN58" s="31" t="s">
        <v>336</v>
      </c>
      <c r="AO58" s="31" t="s">
        <v>127</v>
      </c>
      <c r="AP58" s="56">
        <v>0.8</v>
      </c>
      <c r="AQ58" s="56">
        <v>0.96699999999999997</v>
      </c>
      <c r="AR58" s="31" t="s">
        <v>337</v>
      </c>
      <c r="AS58" s="31" t="s">
        <v>435</v>
      </c>
      <c r="AT58" s="31" t="s">
        <v>157</v>
      </c>
      <c r="AU58" s="31">
        <v>10</v>
      </c>
      <c r="AV58" s="31" t="s">
        <v>15</v>
      </c>
      <c r="AW58" s="31">
        <v>44</v>
      </c>
      <c r="AX58" s="31">
        <v>6</v>
      </c>
      <c r="AY58" s="31">
        <v>264</v>
      </c>
      <c r="AZ58" s="31">
        <v>2640</v>
      </c>
      <c r="BA58" s="31">
        <v>211.20000000000002</v>
      </c>
      <c r="BB58" s="31">
        <v>278.488</v>
      </c>
      <c r="BC58" s="56">
        <v>1272</v>
      </c>
      <c r="BD58" s="31" t="s">
        <v>240</v>
      </c>
      <c r="BE58" s="56">
        <v>30</v>
      </c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26.4" x14ac:dyDescent="0.25">
      <c r="A59" s="31" t="s">
        <v>229</v>
      </c>
      <c r="B59" s="31" t="s">
        <v>565</v>
      </c>
      <c r="C59" s="31" t="s">
        <v>199</v>
      </c>
      <c r="D59" s="31" t="s">
        <v>406</v>
      </c>
      <c r="E59" s="31" t="s">
        <v>400</v>
      </c>
      <c r="F59" s="31" t="s">
        <v>62</v>
      </c>
      <c r="G59" s="31" t="s">
        <v>26</v>
      </c>
      <c r="H59" s="31" t="s">
        <v>62</v>
      </c>
      <c r="I59" s="31" t="s">
        <v>62</v>
      </c>
      <c r="J59" s="31" t="s">
        <v>62</v>
      </c>
      <c r="K59" s="31" t="s">
        <v>62</v>
      </c>
      <c r="L59" s="31" t="s">
        <v>62</v>
      </c>
      <c r="M59" s="31" t="s">
        <v>62</v>
      </c>
      <c r="N59" s="31" t="s">
        <v>62</v>
      </c>
      <c r="O59" s="31" t="s">
        <v>62</v>
      </c>
      <c r="P59" s="31" t="s">
        <v>62</v>
      </c>
      <c r="Q59" s="31" t="s">
        <v>62</v>
      </c>
      <c r="R59" s="31" t="s">
        <v>62</v>
      </c>
      <c r="S59" s="31" t="s">
        <v>62</v>
      </c>
      <c r="T59" s="31" t="s">
        <v>62</v>
      </c>
      <c r="U59" s="31" t="s">
        <v>62</v>
      </c>
      <c r="V59" s="31" t="s">
        <v>61</v>
      </c>
      <c r="W59" s="31" t="s">
        <v>61</v>
      </c>
      <c r="X59" s="31" t="s">
        <v>61</v>
      </c>
      <c r="Y59" s="31" t="s">
        <v>62</v>
      </c>
      <c r="Z59" s="31" t="s">
        <v>62</v>
      </c>
      <c r="AA59" s="31" t="s">
        <v>62</v>
      </c>
      <c r="AB59" s="31" t="s">
        <v>62</v>
      </c>
      <c r="AC59" s="31" t="s">
        <v>62</v>
      </c>
      <c r="AD59" s="31" t="s">
        <v>62</v>
      </c>
      <c r="AE59" s="31" t="s">
        <v>62</v>
      </c>
      <c r="AF59" s="31" t="s">
        <v>62</v>
      </c>
      <c r="AG59" s="31" t="s">
        <v>61</v>
      </c>
      <c r="AH59" s="31" t="s">
        <v>62</v>
      </c>
      <c r="AI59" s="31" t="s">
        <v>62</v>
      </c>
      <c r="AJ59" s="31" t="s">
        <v>62</v>
      </c>
      <c r="AK59" s="31" t="s">
        <v>338</v>
      </c>
      <c r="AL59" s="56">
        <v>80</v>
      </c>
      <c r="AM59" s="56">
        <v>89</v>
      </c>
      <c r="AN59" s="31" t="s">
        <v>339</v>
      </c>
      <c r="AO59" s="31" t="s">
        <v>127</v>
      </c>
      <c r="AP59" s="56">
        <v>0.8</v>
      </c>
      <c r="AQ59" s="56">
        <v>0.97199999999999998</v>
      </c>
      <c r="AR59" s="31" t="s">
        <v>340</v>
      </c>
      <c r="AS59" s="31" t="s">
        <v>435</v>
      </c>
      <c r="AT59" s="31" t="s">
        <v>157</v>
      </c>
      <c r="AU59" s="31">
        <v>10</v>
      </c>
      <c r="AV59" s="31" t="s">
        <v>15</v>
      </c>
      <c r="AW59" s="31">
        <v>44</v>
      </c>
      <c r="AX59" s="31">
        <v>6</v>
      </c>
      <c r="AY59" s="31">
        <v>264</v>
      </c>
      <c r="AZ59" s="31">
        <v>2640</v>
      </c>
      <c r="BA59" s="31">
        <v>211.20000000000002</v>
      </c>
      <c r="BB59" s="31">
        <v>279.80799999999999</v>
      </c>
      <c r="BC59" s="56">
        <v>1272</v>
      </c>
      <c r="BD59" s="31" t="s">
        <v>240</v>
      </c>
      <c r="BE59" s="56">
        <v>30</v>
      </c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26.4" x14ac:dyDescent="0.25">
      <c r="A60" s="31" t="s">
        <v>230</v>
      </c>
      <c r="B60" s="31" t="s">
        <v>566</v>
      </c>
      <c r="C60" s="31" t="s">
        <v>200</v>
      </c>
      <c r="D60" s="31" t="s">
        <v>406</v>
      </c>
      <c r="E60" s="31" t="s">
        <v>400</v>
      </c>
      <c r="F60" s="31" t="s">
        <v>62</v>
      </c>
      <c r="G60" s="31" t="s">
        <v>26</v>
      </c>
      <c r="H60" s="31" t="s">
        <v>62</v>
      </c>
      <c r="I60" s="31" t="s">
        <v>62</v>
      </c>
      <c r="J60" s="31" t="s">
        <v>62</v>
      </c>
      <c r="K60" s="31" t="s">
        <v>62</v>
      </c>
      <c r="L60" s="31" t="s">
        <v>62</v>
      </c>
      <c r="M60" s="31" t="s">
        <v>62</v>
      </c>
      <c r="N60" s="31" t="s">
        <v>62</v>
      </c>
      <c r="O60" s="31" t="s">
        <v>62</v>
      </c>
      <c r="P60" s="31" t="s">
        <v>62</v>
      </c>
      <c r="Q60" s="31" t="s">
        <v>62</v>
      </c>
      <c r="R60" s="31" t="s">
        <v>62</v>
      </c>
      <c r="S60" s="31" t="s">
        <v>62</v>
      </c>
      <c r="T60" s="31" t="s">
        <v>62</v>
      </c>
      <c r="U60" s="31" t="s">
        <v>62</v>
      </c>
      <c r="V60" s="31" t="s">
        <v>61</v>
      </c>
      <c r="W60" s="31" t="s">
        <v>61</v>
      </c>
      <c r="X60" s="31" t="s">
        <v>61</v>
      </c>
      <c r="Y60" s="31" t="s">
        <v>62</v>
      </c>
      <c r="Z60" s="31" t="s">
        <v>62</v>
      </c>
      <c r="AA60" s="31" t="s">
        <v>62</v>
      </c>
      <c r="AB60" s="31" t="s">
        <v>62</v>
      </c>
      <c r="AC60" s="31" t="s">
        <v>62</v>
      </c>
      <c r="AD60" s="31" t="s">
        <v>62</v>
      </c>
      <c r="AE60" s="31" t="s">
        <v>62</v>
      </c>
      <c r="AF60" s="31" t="s">
        <v>62</v>
      </c>
      <c r="AG60" s="31" t="s">
        <v>61</v>
      </c>
      <c r="AH60" s="31" t="s">
        <v>62</v>
      </c>
      <c r="AI60" s="31" t="s">
        <v>62</v>
      </c>
      <c r="AJ60" s="31" t="s">
        <v>62</v>
      </c>
      <c r="AK60" s="31" t="s">
        <v>341</v>
      </c>
      <c r="AL60" s="56">
        <v>80</v>
      </c>
      <c r="AM60" s="56">
        <v>89</v>
      </c>
      <c r="AN60" s="31" t="s">
        <v>342</v>
      </c>
      <c r="AO60" s="31" t="s">
        <v>127</v>
      </c>
      <c r="AP60" s="56">
        <v>0.8</v>
      </c>
      <c r="AQ60" s="56">
        <v>0.97199999999999998</v>
      </c>
      <c r="AR60" s="31" t="s">
        <v>343</v>
      </c>
      <c r="AS60" s="31" t="s">
        <v>435</v>
      </c>
      <c r="AT60" s="31" t="s">
        <v>157</v>
      </c>
      <c r="AU60" s="31">
        <v>10</v>
      </c>
      <c r="AV60" s="31" t="s">
        <v>15</v>
      </c>
      <c r="AW60" s="31">
        <v>44</v>
      </c>
      <c r="AX60" s="31">
        <v>6</v>
      </c>
      <c r="AY60" s="31">
        <v>264</v>
      </c>
      <c r="AZ60" s="31">
        <v>2640</v>
      </c>
      <c r="BA60" s="31">
        <v>211.20000000000002</v>
      </c>
      <c r="BB60" s="31">
        <v>281.80799999999999</v>
      </c>
      <c r="BC60" s="56">
        <v>1272</v>
      </c>
      <c r="BD60" s="31" t="s">
        <v>240</v>
      </c>
      <c r="BE60" s="56">
        <v>30</v>
      </c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26.4" x14ac:dyDescent="0.25">
      <c r="A61" s="31" t="s">
        <v>523</v>
      </c>
      <c r="B61" s="31" t="s">
        <v>622</v>
      </c>
      <c r="C61" s="31" t="s">
        <v>590</v>
      </c>
      <c r="D61" s="31" t="s">
        <v>406</v>
      </c>
      <c r="E61" s="31" t="s">
        <v>593</v>
      </c>
      <c r="F61" s="31" t="s">
        <v>62</v>
      </c>
      <c r="G61" s="31" t="s">
        <v>27</v>
      </c>
      <c r="H61" s="31" t="s">
        <v>62</v>
      </c>
      <c r="I61" s="31" t="s">
        <v>62</v>
      </c>
      <c r="J61" s="31" t="s">
        <v>62</v>
      </c>
      <c r="K61" s="31" t="s">
        <v>62</v>
      </c>
      <c r="L61" s="31" t="s">
        <v>62</v>
      </c>
      <c r="M61" s="31" t="s">
        <v>62</v>
      </c>
      <c r="N61" s="31" t="s">
        <v>62</v>
      </c>
      <c r="O61" s="31" t="s">
        <v>62</v>
      </c>
      <c r="P61" s="31" t="s">
        <v>62</v>
      </c>
      <c r="Q61" s="31" t="s">
        <v>62</v>
      </c>
      <c r="R61" s="31" t="s">
        <v>62</v>
      </c>
      <c r="S61" s="31" t="s">
        <v>62</v>
      </c>
      <c r="T61" s="31" t="s">
        <v>62</v>
      </c>
      <c r="U61" s="31" t="s">
        <v>62</v>
      </c>
      <c r="V61" s="31" t="s">
        <v>61</v>
      </c>
      <c r="W61" s="31" t="s">
        <v>61</v>
      </c>
      <c r="X61" s="31" t="s">
        <v>61</v>
      </c>
      <c r="Y61" s="31" t="s">
        <v>62</v>
      </c>
      <c r="Z61" s="31" t="s">
        <v>62</v>
      </c>
      <c r="AA61" s="31" t="s">
        <v>62</v>
      </c>
      <c r="AB61" s="31" t="s">
        <v>62</v>
      </c>
      <c r="AC61" s="31" t="s">
        <v>62</v>
      </c>
      <c r="AD61" s="31" t="s">
        <v>62</v>
      </c>
      <c r="AE61" s="31" t="s">
        <v>62</v>
      </c>
      <c r="AF61" s="31" t="s">
        <v>62</v>
      </c>
      <c r="AG61" s="31" t="s">
        <v>62</v>
      </c>
      <c r="AH61" s="31" t="s">
        <v>61</v>
      </c>
      <c r="AI61" s="31" t="s">
        <v>62</v>
      </c>
      <c r="AJ61" s="31" t="s">
        <v>62</v>
      </c>
      <c r="AK61" s="31" t="s">
        <v>524</v>
      </c>
      <c r="AL61" s="56">
        <v>70</v>
      </c>
      <c r="AM61" s="56">
        <v>79</v>
      </c>
      <c r="AN61" s="31" t="s">
        <v>525</v>
      </c>
      <c r="AO61" s="31" t="s">
        <v>127</v>
      </c>
      <c r="AP61" s="56">
        <v>0.7</v>
      </c>
      <c r="AQ61" s="56">
        <v>0.86699999999999999</v>
      </c>
      <c r="AR61" s="31" t="s">
        <v>526</v>
      </c>
      <c r="AS61" s="31" t="s">
        <v>435</v>
      </c>
      <c r="AT61" s="31" t="s">
        <v>157</v>
      </c>
      <c r="AU61" s="31">
        <v>10</v>
      </c>
      <c r="AV61" s="31" t="s">
        <v>15</v>
      </c>
      <c r="AW61" s="31">
        <v>44</v>
      </c>
      <c r="AX61" s="31">
        <v>6</v>
      </c>
      <c r="AY61" s="31">
        <v>264</v>
      </c>
      <c r="AZ61" s="31">
        <v>2640</v>
      </c>
      <c r="BA61" s="31">
        <v>184.79999999999998</v>
      </c>
      <c r="BB61" s="31">
        <v>252.08799999999999</v>
      </c>
      <c r="BC61" s="56">
        <v>1272</v>
      </c>
      <c r="BD61" s="31" t="s">
        <v>240</v>
      </c>
      <c r="BE61" s="56">
        <v>30</v>
      </c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26.4" x14ac:dyDescent="0.25">
      <c r="A62" s="31" t="s">
        <v>231</v>
      </c>
      <c r="B62" s="31" t="s">
        <v>567</v>
      </c>
      <c r="C62" s="31" t="s">
        <v>417</v>
      </c>
      <c r="D62" s="31" t="s">
        <v>405</v>
      </c>
      <c r="E62" s="31" t="s">
        <v>408</v>
      </c>
      <c r="F62" s="31" t="s">
        <v>62</v>
      </c>
      <c r="G62" s="31" t="s">
        <v>25</v>
      </c>
      <c r="H62" s="31" t="s">
        <v>62</v>
      </c>
      <c r="I62" s="31" t="s">
        <v>62</v>
      </c>
      <c r="J62" s="31" t="s">
        <v>62</v>
      </c>
      <c r="K62" s="31" t="s">
        <v>62</v>
      </c>
      <c r="L62" s="31" t="s">
        <v>62</v>
      </c>
      <c r="M62" s="31" t="s">
        <v>62</v>
      </c>
      <c r="N62" s="31" t="s">
        <v>61</v>
      </c>
      <c r="O62" s="31" t="s">
        <v>62</v>
      </c>
      <c r="P62" s="31" t="s">
        <v>62</v>
      </c>
      <c r="Q62" s="31" t="s">
        <v>62</v>
      </c>
      <c r="R62" s="31" t="s">
        <v>62</v>
      </c>
      <c r="S62" s="31" t="s">
        <v>62</v>
      </c>
      <c r="T62" s="31" t="s">
        <v>62</v>
      </c>
      <c r="U62" s="31" t="s">
        <v>62</v>
      </c>
      <c r="V62" s="31" t="s">
        <v>61</v>
      </c>
      <c r="W62" s="31" t="s">
        <v>62</v>
      </c>
      <c r="X62" s="31" t="s">
        <v>61</v>
      </c>
      <c r="Y62" s="31" t="s">
        <v>62</v>
      </c>
      <c r="Z62" s="31" t="s">
        <v>62</v>
      </c>
      <c r="AA62" s="31" t="s">
        <v>62</v>
      </c>
      <c r="AB62" s="31" t="s">
        <v>62</v>
      </c>
      <c r="AC62" s="31" t="s">
        <v>62</v>
      </c>
      <c r="AD62" s="31" t="s">
        <v>62</v>
      </c>
      <c r="AE62" s="31" t="s">
        <v>62</v>
      </c>
      <c r="AF62" s="31" t="s">
        <v>62</v>
      </c>
      <c r="AG62" s="31" t="s">
        <v>61</v>
      </c>
      <c r="AH62" s="31" t="s">
        <v>62</v>
      </c>
      <c r="AI62" s="31" t="s">
        <v>62</v>
      </c>
      <c r="AJ62" s="31" t="s">
        <v>61</v>
      </c>
      <c r="AK62" s="31" t="s">
        <v>344</v>
      </c>
      <c r="AL62" s="56">
        <v>100</v>
      </c>
      <c r="AM62" s="56">
        <v>109</v>
      </c>
      <c r="AN62" s="31" t="s">
        <v>345</v>
      </c>
      <c r="AO62" s="31" t="s">
        <v>127</v>
      </c>
      <c r="AP62" s="56">
        <v>1.1000000000000001</v>
      </c>
      <c r="AQ62" s="56">
        <v>1.2989999999999999</v>
      </c>
      <c r="AR62" s="31" t="s">
        <v>346</v>
      </c>
      <c r="AS62" s="31" t="s">
        <v>435</v>
      </c>
      <c r="AT62" s="31" t="s">
        <v>129</v>
      </c>
      <c r="AU62" s="31">
        <v>11</v>
      </c>
      <c r="AV62" s="31" t="s">
        <v>15</v>
      </c>
      <c r="AW62" s="31">
        <v>32</v>
      </c>
      <c r="AX62" s="31">
        <v>6</v>
      </c>
      <c r="AY62" s="31">
        <v>192</v>
      </c>
      <c r="AZ62" s="31">
        <v>2112</v>
      </c>
      <c r="BA62" s="31">
        <v>211.20000000000002</v>
      </c>
      <c r="BB62" s="31">
        <v>272.608</v>
      </c>
      <c r="BC62" s="56">
        <v>1272</v>
      </c>
      <c r="BD62" s="31" t="s">
        <v>240</v>
      </c>
      <c r="BE62" s="56">
        <v>30</v>
      </c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26.4" x14ac:dyDescent="0.25">
      <c r="A63" s="31" t="s">
        <v>232</v>
      </c>
      <c r="B63" s="31" t="s">
        <v>568</v>
      </c>
      <c r="C63" s="31" t="s">
        <v>417</v>
      </c>
      <c r="D63" s="31" t="s">
        <v>405</v>
      </c>
      <c r="E63" s="31" t="s">
        <v>408</v>
      </c>
      <c r="F63" s="31" t="s">
        <v>62</v>
      </c>
      <c r="G63" s="31" t="s">
        <v>28</v>
      </c>
      <c r="H63" s="31" t="s">
        <v>62</v>
      </c>
      <c r="I63" s="31" t="s">
        <v>62</v>
      </c>
      <c r="J63" s="31" t="s">
        <v>62</v>
      </c>
      <c r="K63" s="31" t="s">
        <v>62</v>
      </c>
      <c r="L63" s="31" t="s">
        <v>62</v>
      </c>
      <c r="M63" s="31" t="s">
        <v>62</v>
      </c>
      <c r="N63" s="31" t="s">
        <v>61</v>
      </c>
      <c r="O63" s="31" t="s">
        <v>62</v>
      </c>
      <c r="P63" s="31" t="s">
        <v>62</v>
      </c>
      <c r="Q63" s="31" t="s">
        <v>62</v>
      </c>
      <c r="R63" s="31" t="s">
        <v>62</v>
      </c>
      <c r="S63" s="31" t="s">
        <v>62</v>
      </c>
      <c r="T63" s="31" t="s">
        <v>62</v>
      </c>
      <c r="U63" s="31" t="s">
        <v>62</v>
      </c>
      <c r="V63" s="31" t="s">
        <v>61</v>
      </c>
      <c r="W63" s="31" t="s">
        <v>62</v>
      </c>
      <c r="X63" s="31" t="s">
        <v>61</v>
      </c>
      <c r="Y63" s="31" t="s">
        <v>62</v>
      </c>
      <c r="Z63" s="31" t="s">
        <v>62</v>
      </c>
      <c r="AA63" s="31" t="s">
        <v>62</v>
      </c>
      <c r="AB63" s="31" t="s">
        <v>62</v>
      </c>
      <c r="AC63" s="31" t="s">
        <v>62</v>
      </c>
      <c r="AD63" s="31" t="s">
        <v>62</v>
      </c>
      <c r="AE63" s="31" t="s">
        <v>62</v>
      </c>
      <c r="AF63" s="31" t="s">
        <v>62</v>
      </c>
      <c r="AG63" s="31" t="s">
        <v>61</v>
      </c>
      <c r="AH63" s="31" t="s">
        <v>62</v>
      </c>
      <c r="AI63" s="31" t="s">
        <v>62</v>
      </c>
      <c r="AJ63" s="31" t="s">
        <v>61</v>
      </c>
      <c r="AK63" s="31" t="s">
        <v>347</v>
      </c>
      <c r="AL63" s="56">
        <v>200</v>
      </c>
      <c r="AM63" s="56">
        <v>212</v>
      </c>
      <c r="AN63" s="31" t="s">
        <v>348</v>
      </c>
      <c r="AO63" s="31" t="s">
        <v>163</v>
      </c>
      <c r="AP63" s="56">
        <v>1</v>
      </c>
      <c r="AQ63" s="56">
        <v>1.1599999999999999</v>
      </c>
      <c r="AR63" s="31" t="s">
        <v>349</v>
      </c>
      <c r="AS63" s="31" t="s">
        <v>435</v>
      </c>
      <c r="AT63" s="31" t="s">
        <v>129</v>
      </c>
      <c r="AU63" s="31">
        <v>5</v>
      </c>
      <c r="AV63" s="31" t="s">
        <v>15</v>
      </c>
      <c r="AW63" s="31">
        <v>32</v>
      </c>
      <c r="AX63" s="31">
        <v>6</v>
      </c>
      <c r="AY63" s="31">
        <v>192</v>
      </c>
      <c r="AZ63" s="31">
        <v>960</v>
      </c>
      <c r="BA63" s="31">
        <v>192</v>
      </c>
      <c r="BB63" s="31">
        <v>245.92</v>
      </c>
      <c r="BC63" s="56">
        <v>1272</v>
      </c>
      <c r="BD63" s="31" t="s">
        <v>240</v>
      </c>
      <c r="BE63" s="56">
        <v>30</v>
      </c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26.4" x14ac:dyDescent="0.25">
      <c r="A64" s="31" t="s">
        <v>233</v>
      </c>
      <c r="B64" s="31" t="s">
        <v>569</v>
      </c>
      <c r="C64" s="31" t="s">
        <v>201</v>
      </c>
      <c r="D64" s="31" t="s">
        <v>405</v>
      </c>
      <c r="E64" s="31" t="s">
        <v>408</v>
      </c>
      <c r="F64" s="31" t="s">
        <v>62</v>
      </c>
      <c r="G64" s="31" t="s">
        <v>25</v>
      </c>
      <c r="H64" s="31" t="s">
        <v>62</v>
      </c>
      <c r="I64" s="31" t="s">
        <v>62</v>
      </c>
      <c r="J64" s="31" t="s">
        <v>62</v>
      </c>
      <c r="K64" s="31" t="s">
        <v>62</v>
      </c>
      <c r="L64" s="31" t="s">
        <v>62</v>
      </c>
      <c r="M64" s="31" t="s">
        <v>62</v>
      </c>
      <c r="N64" s="31" t="s">
        <v>61</v>
      </c>
      <c r="O64" s="31" t="s">
        <v>62</v>
      </c>
      <c r="P64" s="31" t="s">
        <v>62</v>
      </c>
      <c r="Q64" s="31" t="s">
        <v>62</v>
      </c>
      <c r="R64" s="31" t="s">
        <v>62</v>
      </c>
      <c r="S64" s="31" t="s">
        <v>62</v>
      </c>
      <c r="T64" s="31" t="s">
        <v>62</v>
      </c>
      <c r="U64" s="31" t="s">
        <v>62</v>
      </c>
      <c r="V64" s="31" t="s">
        <v>61</v>
      </c>
      <c r="W64" s="31" t="s">
        <v>62</v>
      </c>
      <c r="X64" s="31" t="s">
        <v>61</v>
      </c>
      <c r="Y64" s="31" t="s">
        <v>62</v>
      </c>
      <c r="Z64" s="31" t="s">
        <v>62</v>
      </c>
      <c r="AA64" s="31" t="s">
        <v>62</v>
      </c>
      <c r="AB64" s="31" t="s">
        <v>62</v>
      </c>
      <c r="AC64" s="31" t="s">
        <v>62</v>
      </c>
      <c r="AD64" s="31" t="s">
        <v>62</v>
      </c>
      <c r="AE64" s="31" t="s">
        <v>62</v>
      </c>
      <c r="AF64" s="31" t="s">
        <v>62</v>
      </c>
      <c r="AG64" s="31" t="s">
        <v>61</v>
      </c>
      <c r="AH64" s="31" t="s">
        <v>62</v>
      </c>
      <c r="AI64" s="31" t="s">
        <v>62</v>
      </c>
      <c r="AJ64" s="31" t="s">
        <v>61</v>
      </c>
      <c r="AK64" s="31" t="s">
        <v>350</v>
      </c>
      <c r="AL64" s="56">
        <v>100</v>
      </c>
      <c r="AM64" s="56">
        <v>109</v>
      </c>
      <c r="AN64" s="31" t="s">
        <v>351</v>
      </c>
      <c r="AO64" s="31" t="s">
        <v>127</v>
      </c>
      <c r="AP64" s="56">
        <v>1.1000000000000001</v>
      </c>
      <c r="AQ64" s="56">
        <v>1.2989999999999999</v>
      </c>
      <c r="AR64" s="31" t="s">
        <v>352</v>
      </c>
      <c r="AS64" s="31" t="s">
        <v>435</v>
      </c>
      <c r="AT64" s="31" t="s">
        <v>129</v>
      </c>
      <c r="AU64" s="31">
        <v>11</v>
      </c>
      <c r="AV64" s="31" t="s">
        <v>15</v>
      </c>
      <c r="AW64" s="31">
        <v>32</v>
      </c>
      <c r="AX64" s="31">
        <v>6</v>
      </c>
      <c r="AY64" s="31">
        <v>192</v>
      </c>
      <c r="AZ64" s="31">
        <v>2112</v>
      </c>
      <c r="BA64" s="31">
        <v>211.20000000000002</v>
      </c>
      <c r="BB64" s="31">
        <v>272.608</v>
      </c>
      <c r="BC64" s="56">
        <v>1272</v>
      </c>
      <c r="BD64" s="31" t="s">
        <v>240</v>
      </c>
      <c r="BE64" s="56">
        <v>30</v>
      </c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39.6" x14ac:dyDescent="0.25">
      <c r="A65" s="31" t="s">
        <v>234</v>
      </c>
      <c r="B65" s="31" t="s">
        <v>570</v>
      </c>
      <c r="C65" s="31" t="s">
        <v>202</v>
      </c>
      <c r="D65" s="31" t="s">
        <v>405</v>
      </c>
      <c r="E65" s="31" t="s">
        <v>408</v>
      </c>
      <c r="F65" s="31" t="s">
        <v>62</v>
      </c>
      <c r="G65" s="31" t="s">
        <v>25</v>
      </c>
      <c r="H65" s="31" t="s">
        <v>62</v>
      </c>
      <c r="I65" s="31" t="s">
        <v>62</v>
      </c>
      <c r="J65" s="31" t="s">
        <v>62</v>
      </c>
      <c r="K65" s="31" t="s">
        <v>62</v>
      </c>
      <c r="L65" s="31" t="s">
        <v>62</v>
      </c>
      <c r="M65" s="31" t="s">
        <v>62</v>
      </c>
      <c r="N65" s="31" t="s">
        <v>61</v>
      </c>
      <c r="O65" s="31" t="s">
        <v>62</v>
      </c>
      <c r="P65" s="31" t="s">
        <v>62</v>
      </c>
      <c r="Q65" s="31" t="s">
        <v>62</v>
      </c>
      <c r="R65" s="31" t="s">
        <v>62</v>
      </c>
      <c r="S65" s="31" t="s">
        <v>62</v>
      </c>
      <c r="T65" s="31" t="s">
        <v>62</v>
      </c>
      <c r="U65" s="31" t="s">
        <v>62</v>
      </c>
      <c r="V65" s="31" t="s">
        <v>61</v>
      </c>
      <c r="W65" s="31" t="s">
        <v>62</v>
      </c>
      <c r="X65" s="31" t="s">
        <v>61</v>
      </c>
      <c r="Y65" s="31" t="s">
        <v>62</v>
      </c>
      <c r="Z65" s="31" t="s">
        <v>62</v>
      </c>
      <c r="AA65" s="31" t="s">
        <v>62</v>
      </c>
      <c r="AB65" s="31" t="s">
        <v>62</v>
      </c>
      <c r="AC65" s="31" t="s">
        <v>62</v>
      </c>
      <c r="AD65" s="31" t="s">
        <v>62</v>
      </c>
      <c r="AE65" s="31" t="s">
        <v>62</v>
      </c>
      <c r="AF65" s="31" t="s">
        <v>62</v>
      </c>
      <c r="AG65" s="31" t="s">
        <v>61</v>
      </c>
      <c r="AH65" s="31" t="s">
        <v>62</v>
      </c>
      <c r="AI65" s="31" t="s">
        <v>62</v>
      </c>
      <c r="AJ65" s="31" t="s">
        <v>61</v>
      </c>
      <c r="AK65" s="31" t="s">
        <v>353</v>
      </c>
      <c r="AL65" s="56">
        <v>100</v>
      </c>
      <c r="AM65" s="56">
        <v>109</v>
      </c>
      <c r="AN65" s="31" t="s">
        <v>354</v>
      </c>
      <c r="AO65" s="31" t="s">
        <v>127</v>
      </c>
      <c r="AP65" s="56">
        <v>1.1000000000000001</v>
      </c>
      <c r="AQ65" s="56">
        <v>1.2989999999999999</v>
      </c>
      <c r="AR65" s="31" t="s">
        <v>355</v>
      </c>
      <c r="AS65" s="31" t="s">
        <v>435</v>
      </c>
      <c r="AT65" s="31" t="s">
        <v>129</v>
      </c>
      <c r="AU65" s="31">
        <v>11</v>
      </c>
      <c r="AV65" s="31" t="s">
        <v>15</v>
      </c>
      <c r="AW65" s="31">
        <v>32</v>
      </c>
      <c r="AX65" s="31">
        <v>6</v>
      </c>
      <c r="AY65" s="31">
        <v>192</v>
      </c>
      <c r="AZ65" s="31">
        <v>2112</v>
      </c>
      <c r="BA65" s="31">
        <v>211.20000000000002</v>
      </c>
      <c r="BB65" s="31">
        <v>272.608</v>
      </c>
      <c r="BC65" s="56">
        <v>1272</v>
      </c>
      <c r="BD65" s="31" t="s">
        <v>240</v>
      </c>
      <c r="BE65" s="56">
        <v>30</v>
      </c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39.6" x14ac:dyDescent="0.25">
      <c r="A66" s="31" t="s">
        <v>235</v>
      </c>
      <c r="B66" s="31" t="s">
        <v>571</v>
      </c>
      <c r="C66" s="31" t="s">
        <v>419</v>
      </c>
      <c r="D66" s="31" t="s">
        <v>405</v>
      </c>
      <c r="E66" s="31" t="s">
        <v>408</v>
      </c>
      <c r="F66" s="31" t="s">
        <v>62</v>
      </c>
      <c r="G66" s="31" t="s">
        <v>25</v>
      </c>
      <c r="H66" s="31" t="s">
        <v>62</v>
      </c>
      <c r="I66" s="31" t="s">
        <v>62</v>
      </c>
      <c r="J66" s="31" t="s">
        <v>62</v>
      </c>
      <c r="K66" s="31" t="s">
        <v>62</v>
      </c>
      <c r="L66" s="31" t="s">
        <v>62</v>
      </c>
      <c r="M66" s="31" t="s">
        <v>62</v>
      </c>
      <c r="N66" s="31" t="s">
        <v>61</v>
      </c>
      <c r="O66" s="31" t="s">
        <v>62</v>
      </c>
      <c r="P66" s="31" t="s">
        <v>62</v>
      </c>
      <c r="Q66" s="31" t="s">
        <v>62</v>
      </c>
      <c r="R66" s="31" t="s">
        <v>62</v>
      </c>
      <c r="S66" s="31" t="s">
        <v>62</v>
      </c>
      <c r="T66" s="31" t="s">
        <v>62</v>
      </c>
      <c r="U66" s="31" t="s">
        <v>62</v>
      </c>
      <c r="V66" s="31" t="s">
        <v>61</v>
      </c>
      <c r="W66" s="31" t="s">
        <v>62</v>
      </c>
      <c r="X66" s="31" t="s">
        <v>61</v>
      </c>
      <c r="Y66" s="31" t="s">
        <v>62</v>
      </c>
      <c r="Z66" s="31" t="s">
        <v>62</v>
      </c>
      <c r="AA66" s="31" t="s">
        <v>62</v>
      </c>
      <c r="AB66" s="31" t="s">
        <v>62</v>
      </c>
      <c r="AC66" s="31" t="s">
        <v>62</v>
      </c>
      <c r="AD66" s="31" t="s">
        <v>62</v>
      </c>
      <c r="AE66" s="31" t="s">
        <v>62</v>
      </c>
      <c r="AF66" s="31" t="s">
        <v>62</v>
      </c>
      <c r="AG66" s="31" t="s">
        <v>61</v>
      </c>
      <c r="AH66" s="31" t="s">
        <v>62</v>
      </c>
      <c r="AI66" s="31" t="s">
        <v>62</v>
      </c>
      <c r="AJ66" s="31" t="s">
        <v>61</v>
      </c>
      <c r="AK66" s="31" t="s">
        <v>356</v>
      </c>
      <c r="AL66" s="56">
        <v>100</v>
      </c>
      <c r="AM66" s="56">
        <v>109</v>
      </c>
      <c r="AN66" s="31" t="s">
        <v>357</v>
      </c>
      <c r="AO66" s="31" t="s">
        <v>127</v>
      </c>
      <c r="AP66" s="56">
        <v>1.1000000000000001</v>
      </c>
      <c r="AQ66" s="56">
        <v>1.2989999999999999</v>
      </c>
      <c r="AR66" s="31" t="s">
        <v>358</v>
      </c>
      <c r="AS66" s="31" t="s">
        <v>435</v>
      </c>
      <c r="AT66" s="31" t="s">
        <v>129</v>
      </c>
      <c r="AU66" s="31">
        <v>11</v>
      </c>
      <c r="AV66" s="31" t="s">
        <v>15</v>
      </c>
      <c r="AW66" s="31">
        <v>32</v>
      </c>
      <c r="AX66" s="31">
        <v>6</v>
      </c>
      <c r="AY66" s="31">
        <v>192</v>
      </c>
      <c r="AZ66" s="31">
        <v>2112</v>
      </c>
      <c r="BA66" s="31">
        <v>211.20000000000002</v>
      </c>
      <c r="BB66" s="31">
        <v>272.608</v>
      </c>
      <c r="BC66" s="56">
        <v>1272</v>
      </c>
      <c r="BD66" s="31" t="s">
        <v>240</v>
      </c>
      <c r="BE66" s="56">
        <v>30</v>
      </c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26.4" x14ac:dyDescent="0.25">
      <c r="A67" s="31" t="s">
        <v>94</v>
      </c>
      <c r="B67" s="31" t="s">
        <v>572</v>
      </c>
      <c r="C67" s="31" t="s">
        <v>203</v>
      </c>
      <c r="D67" s="31" t="s">
        <v>406</v>
      </c>
      <c r="E67" s="31" t="s">
        <v>408</v>
      </c>
      <c r="F67" s="31" t="s">
        <v>62</v>
      </c>
      <c r="G67" s="31" t="s">
        <v>26</v>
      </c>
      <c r="H67" s="31" t="s">
        <v>62</v>
      </c>
      <c r="I67" s="31" t="s">
        <v>62</v>
      </c>
      <c r="J67" s="31" t="s">
        <v>62</v>
      </c>
      <c r="K67" s="31" t="s">
        <v>62</v>
      </c>
      <c r="L67" s="31" t="s">
        <v>62</v>
      </c>
      <c r="M67" s="31" t="s">
        <v>62</v>
      </c>
      <c r="N67" s="31" t="s">
        <v>62</v>
      </c>
      <c r="O67" s="31" t="s">
        <v>62</v>
      </c>
      <c r="P67" s="31" t="s">
        <v>62</v>
      </c>
      <c r="Q67" s="31" t="s">
        <v>62</v>
      </c>
      <c r="R67" s="31" t="s">
        <v>62</v>
      </c>
      <c r="S67" s="31" t="s">
        <v>62</v>
      </c>
      <c r="T67" s="31" t="s">
        <v>62</v>
      </c>
      <c r="U67" s="31" t="s">
        <v>62</v>
      </c>
      <c r="V67" s="31" t="s">
        <v>61</v>
      </c>
      <c r="W67" s="31" t="s">
        <v>61</v>
      </c>
      <c r="X67" s="31" t="s">
        <v>61</v>
      </c>
      <c r="Y67" s="31" t="s">
        <v>62</v>
      </c>
      <c r="Z67" s="31" t="s">
        <v>62</v>
      </c>
      <c r="AA67" s="31" t="s">
        <v>62</v>
      </c>
      <c r="AB67" s="31" t="s">
        <v>62</v>
      </c>
      <c r="AC67" s="31" t="s">
        <v>62</v>
      </c>
      <c r="AD67" s="31" t="s">
        <v>62</v>
      </c>
      <c r="AE67" s="31" t="s">
        <v>62</v>
      </c>
      <c r="AF67" s="31" t="s">
        <v>62</v>
      </c>
      <c r="AG67" s="31" t="s">
        <v>61</v>
      </c>
      <c r="AH67" s="31" t="s">
        <v>62</v>
      </c>
      <c r="AI67" s="31" t="s">
        <v>62</v>
      </c>
      <c r="AJ67" s="31" t="s">
        <v>62</v>
      </c>
      <c r="AK67" s="31" t="s">
        <v>92</v>
      </c>
      <c r="AL67" s="56">
        <v>80</v>
      </c>
      <c r="AM67" s="56">
        <v>89</v>
      </c>
      <c r="AN67" s="31" t="s">
        <v>359</v>
      </c>
      <c r="AO67" s="31" t="s">
        <v>127</v>
      </c>
      <c r="AP67" s="56">
        <v>0.88</v>
      </c>
      <c r="AQ67" s="56">
        <v>1.079</v>
      </c>
      <c r="AR67" s="31" t="s">
        <v>360</v>
      </c>
      <c r="AS67" s="31" t="s">
        <v>435</v>
      </c>
      <c r="AT67" s="31" t="s">
        <v>129</v>
      </c>
      <c r="AU67" s="31">
        <v>11</v>
      </c>
      <c r="AV67" s="31" t="s">
        <v>15</v>
      </c>
      <c r="AW67" s="31">
        <v>32</v>
      </c>
      <c r="AX67" s="31">
        <v>6</v>
      </c>
      <c r="AY67" s="31">
        <v>192</v>
      </c>
      <c r="AZ67" s="31">
        <v>2112</v>
      </c>
      <c r="BA67" s="31">
        <v>168.96</v>
      </c>
      <c r="BB67" s="31">
        <v>230.36799999999999</v>
      </c>
      <c r="BC67" s="56">
        <v>1272</v>
      </c>
      <c r="BD67" s="31" t="s">
        <v>240</v>
      </c>
      <c r="BE67" s="56">
        <v>30</v>
      </c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26.4" x14ac:dyDescent="0.25">
      <c r="A68" s="31" t="s">
        <v>101</v>
      </c>
      <c r="B68" s="31" t="s">
        <v>573</v>
      </c>
      <c r="C68" s="31" t="s">
        <v>203</v>
      </c>
      <c r="D68" s="31" t="s">
        <v>406</v>
      </c>
      <c r="E68" s="31" t="s">
        <v>408</v>
      </c>
      <c r="F68" s="31" t="s">
        <v>62</v>
      </c>
      <c r="G68" s="31" t="s">
        <v>14</v>
      </c>
      <c r="H68" s="31" t="s">
        <v>62</v>
      </c>
      <c r="I68" s="31" t="s">
        <v>62</v>
      </c>
      <c r="J68" s="31" t="s">
        <v>62</v>
      </c>
      <c r="K68" s="31" t="s">
        <v>62</v>
      </c>
      <c r="L68" s="31" t="s">
        <v>62</v>
      </c>
      <c r="M68" s="31" t="s">
        <v>62</v>
      </c>
      <c r="N68" s="31" t="s">
        <v>62</v>
      </c>
      <c r="O68" s="31" t="s">
        <v>62</v>
      </c>
      <c r="P68" s="31" t="s">
        <v>62</v>
      </c>
      <c r="Q68" s="31" t="s">
        <v>62</v>
      </c>
      <c r="R68" s="31" t="s">
        <v>62</v>
      </c>
      <c r="S68" s="31" t="s">
        <v>62</v>
      </c>
      <c r="T68" s="31" t="s">
        <v>62</v>
      </c>
      <c r="U68" s="31" t="s">
        <v>62</v>
      </c>
      <c r="V68" s="31" t="s">
        <v>61</v>
      </c>
      <c r="W68" s="31" t="s">
        <v>61</v>
      </c>
      <c r="X68" s="31" t="s">
        <v>61</v>
      </c>
      <c r="Y68" s="31" t="s">
        <v>62</v>
      </c>
      <c r="Z68" s="31" t="s">
        <v>62</v>
      </c>
      <c r="AA68" s="31" t="s">
        <v>62</v>
      </c>
      <c r="AB68" s="31" t="s">
        <v>62</v>
      </c>
      <c r="AC68" s="31" t="s">
        <v>62</v>
      </c>
      <c r="AD68" s="31" t="s">
        <v>62</v>
      </c>
      <c r="AE68" s="31" t="s">
        <v>62</v>
      </c>
      <c r="AF68" s="31" t="s">
        <v>62</v>
      </c>
      <c r="AG68" s="31" t="s">
        <v>61</v>
      </c>
      <c r="AH68" s="31" t="s">
        <v>62</v>
      </c>
      <c r="AI68" s="31" t="s">
        <v>62</v>
      </c>
      <c r="AJ68" s="31" t="s">
        <v>62</v>
      </c>
      <c r="AK68" s="31" t="s">
        <v>100</v>
      </c>
      <c r="AL68" s="56">
        <v>160</v>
      </c>
      <c r="AM68" s="56">
        <v>172</v>
      </c>
      <c r="AN68" s="31" t="s">
        <v>361</v>
      </c>
      <c r="AO68" s="31" t="s">
        <v>163</v>
      </c>
      <c r="AP68" s="56">
        <v>0.96</v>
      </c>
      <c r="AQ68" s="56">
        <v>1.109</v>
      </c>
      <c r="AR68" s="31" t="s">
        <v>362</v>
      </c>
      <c r="AS68" s="31" t="s">
        <v>435</v>
      </c>
      <c r="AT68" s="31" t="s">
        <v>129</v>
      </c>
      <c r="AU68" s="31">
        <v>6</v>
      </c>
      <c r="AV68" s="31" t="s">
        <v>15</v>
      </c>
      <c r="AW68" s="31">
        <v>44</v>
      </c>
      <c r="AX68" s="31">
        <v>6</v>
      </c>
      <c r="AY68" s="31">
        <v>264</v>
      </c>
      <c r="AZ68" s="31">
        <v>1584</v>
      </c>
      <c r="BA68" s="31">
        <v>253.44</v>
      </c>
      <c r="BB68" s="31">
        <v>315.976</v>
      </c>
      <c r="BC68" s="56">
        <v>1272</v>
      </c>
      <c r="BD68" s="31" t="s">
        <v>240</v>
      </c>
      <c r="BE68" s="56">
        <v>30</v>
      </c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39.6" x14ac:dyDescent="0.25">
      <c r="A69" s="31" t="s">
        <v>527</v>
      </c>
      <c r="B69" s="31" t="s">
        <v>623</v>
      </c>
      <c r="C69" s="31" t="s">
        <v>596</v>
      </c>
      <c r="D69" s="31" t="s">
        <v>405</v>
      </c>
      <c r="E69" s="31" t="s">
        <v>393</v>
      </c>
      <c r="F69" s="31" t="s">
        <v>62</v>
      </c>
      <c r="G69" s="31" t="s">
        <v>22</v>
      </c>
      <c r="H69" s="31" t="s">
        <v>62</v>
      </c>
      <c r="I69" s="31" t="s">
        <v>62</v>
      </c>
      <c r="J69" s="31" t="s">
        <v>62</v>
      </c>
      <c r="K69" s="31" t="s">
        <v>62</v>
      </c>
      <c r="L69" s="31" t="s">
        <v>62</v>
      </c>
      <c r="M69" s="31" t="s">
        <v>62</v>
      </c>
      <c r="N69" s="31" t="s">
        <v>62</v>
      </c>
      <c r="O69" s="31" t="s">
        <v>62</v>
      </c>
      <c r="P69" s="31" t="s">
        <v>62</v>
      </c>
      <c r="Q69" s="31" t="s">
        <v>62</v>
      </c>
      <c r="R69" s="31" t="s">
        <v>62</v>
      </c>
      <c r="S69" s="31" t="s">
        <v>62</v>
      </c>
      <c r="T69" s="31" t="s">
        <v>62</v>
      </c>
      <c r="U69" s="31" t="s">
        <v>62</v>
      </c>
      <c r="V69" s="31" t="s">
        <v>61</v>
      </c>
      <c r="W69" s="31" t="s">
        <v>62</v>
      </c>
      <c r="X69" s="31" t="s">
        <v>61</v>
      </c>
      <c r="Y69" s="31" t="s">
        <v>62</v>
      </c>
      <c r="Z69" s="31" t="s">
        <v>62</v>
      </c>
      <c r="AA69" s="31" t="s">
        <v>62</v>
      </c>
      <c r="AB69" s="31" t="s">
        <v>62</v>
      </c>
      <c r="AC69" s="31" t="s">
        <v>62</v>
      </c>
      <c r="AD69" s="31" t="s">
        <v>62</v>
      </c>
      <c r="AE69" s="31" t="s">
        <v>62</v>
      </c>
      <c r="AF69" s="31" t="s">
        <v>62</v>
      </c>
      <c r="AG69" s="31" t="s">
        <v>61</v>
      </c>
      <c r="AH69" s="31" t="s">
        <v>62</v>
      </c>
      <c r="AI69" s="31" t="s">
        <v>62</v>
      </c>
      <c r="AJ69" s="31" t="s">
        <v>61</v>
      </c>
      <c r="AK69" s="31" t="s">
        <v>528</v>
      </c>
      <c r="AL69" s="56">
        <v>400</v>
      </c>
      <c r="AM69" s="56">
        <v>414</v>
      </c>
      <c r="AN69" s="31" t="s">
        <v>529</v>
      </c>
      <c r="AO69" s="31" t="s">
        <v>530</v>
      </c>
      <c r="AP69" s="56">
        <v>1.6</v>
      </c>
      <c r="AQ69" s="56">
        <v>1.76</v>
      </c>
      <c r="AR69" s="31" t="s">
        <v>531</v>
      </c>
      <c r="AS69" s="31" t="s">
        <v>435</v>
      </c>
      <c r="AT69" s="31" t="s">
        <v>129</v>
      </c>
      <c r="AU69" s="31">
        <v>4</v>
      </c>
      <c r="AV69" s="31" t="s">
        <v>15</v>
      </c>
      <c r="AW69" s="31">
        <v>32</v>
      </c>
      <c r="AX69" s="31">
        <v>6</v>
      </c>
      <c r="AY69" s="31">
        <v>192</v>
      </c>
      <c r="AZ69" s="31">
        <v>768</v>
      </c>
      <c r="BA69" s="31">
        <v>307.20000000000005</v>
      </c>
      <c r="BB69" s="31">
        <v>361.12</v>
      </c>
      <c r="BC69" s="56">
        <v>1272</v>
      </c>
      <c r="BD69" s="31" t="s">
        <v>240</v>
      </c>
      <c r="BE69" s="56">
        <v>30</v>
      </c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26.4" x14ac:dyDescent="0.25">
      <c r="A70" s="31" t="s">
        <v>236</v>
      </c>
      <c r="B70" s="31" t="s">
        <v>574</v>
      </c>
      <c r="C70" s="31" t="s">
        <v>420</v>
      </c>
      <c r="D70" s="31" t="s">
        <v>403</v>
      </c>
      <c r="E70" s="31" t="s">
        <v>402</v>
      </c>
      <c r="F70" s="31" t="s">
        <v>62</v>
      </c>
      <c r="G70" s="31" t="s">
        <v>410</v>
      </c>
      <c r="H70" s="31" t="s">
        <v>62</v>
      </c>
      <c r="I70" s="31" t="s">
        <v>62</v>
      </c>
      <c r="J70" s="31" t="s">
        <v>62</v>
      </c>
      <c r="K70" s="31" t="s">
        <v>62</v>
      </c>
      <c r="L70" s="31" t="s">
        <v>62</v>
      </c>
      <c r="M70" s="31" t="s">
        <v>62</v>
      </c>
      <c r="N70" s="31" t="s">
        <v>62</v>
      </c>
      <c r="O70" s="31" t="s">
        <v>62</v>
      </c>
      <c r="P70" s="31" t="s">
        <v>62</v>
      </c>
      <c r="Q70" s="31" t="s">
        <v>62</v>
      </c>
      <c r="R70" s="31" t="s">
        <v>62</v>
      </c>
      <c r="S70" s="31" t="s">
        <v>62</v>
      </c>
      <c r="T70" s="31" t="s">
        <v>62</v>
      </c>
      <c r="U70" s="31" t="s">
        <v>62</v>
      </c>
      <c r="V70" s="31" t="s">
        <v>61</v>
      </c>
      <c r="W70" s="31" t="s">
        <v>61</v>
      </c>
      <c r="X70" s="31" t="s">
        <v>61</v>
      </c>
      <c r="Y70" s="31" t="s">
        <v>62</v>
      </c>
      <c r="Z70" s="31" t="s">
        <v>62</v>
      </c>
      <c r="AA70" s="31" t="s">
        <v>62</v>
      </c>
      <c r="AB70" s="31" t="s">
        <v>62</v>
      </c>
      <c r="AC70" s="31" t="s">
        <v>62</v>
      </c>
      <c r="AD70" s="31" t="s">
        <v>62</v>
      </c>
      <c r="AE70" s="31" t="s">
        <v>62</v>
      </c>
      <c r="AF70" s="31" t="s">
        <v>62</v>
      </c>
      <c r="AG70" s="31" t="s">
        <v>61</v>
      </c>
      <c r="AH70" s="31" t="s">
        <v>62</v>
      </c>
      <c r="AI70" s="31" t="s">
        <v>62</v>
      </c>
      <c r="AJ70" s="31" t="s">
        <v>62</v>
      </c>
      <c r="AK70" s="31" t="s">
        <v>363</v>
      </c>
      <c r="AL70" s="56">
        <v>125</v>
      </c>
      <c r="AM70" s="56">
        <v>142.05000000000001</v>
      </c>
      <c r="AN70" s="31" t="s">
        <v>364</v>
      </c>
      <c r="AO70" s="31" t="s">
        <v>447</v>
      </c>
      <c r="AP70" s="56">
        <v>0.75</v>
      </c>
      <c r="AQ70" s="56">
        <v>1.02</v>
      </c>
      <c r="AR70" s="31" t="s">
        <v>365</v>
      </c>
      <c r="AS70" s="31" t="s">
        <v>435</v>
      </c>
      <c r="AT70" s="31" t="s">
        <v>453</v>
      </c>
      <c r="AU70" s="31">
        <v>6</v>
      </c>
      <c r="AV70" s="31" t="s">
        <v>15</v>
      </c>
      <c r="AW70" s="31">
        <v>11</v>
      </c>
      <c r="AX70" s="31">
        <v>10</v>
      </c>
      <c r="AY70" s="31">
        <v>110</v>
      </c>
      <c r="AZ70" s="31">
        <v>660</v>
      </c>
      <c r="BA70" s="31">
        <v>82.5</v>
      </c>
      <c r="BB70" s="31">
        <v>135.4</v>
      </c>
      <c r="BC70" s="56">
        <v>1100</v>
      </c>
      <c r="BD70" s="31" t="s">
        <v>366</v>
      </c>
      <c r="BE70" s="56">
        <v>45</v>
      </c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39.6" x14ac:dyDescent="0.25">
      <c r="A71" s="31" t="s">
        <v>124</v>
      </c>
      <c r="B71" s="31" t="s">
        <v>575</v>
      </c>
      <c r="C71" s="31" t="s">
        <v>204</v>
      </c>
      <c r="D71" s="31" t="s">
        <v>394</v>
      </c>
      <c r="E71" s="31" t="s">
        <v>392</v>
      </c>
      <c r="F71" s="31" t="s">
        <v>62</v>
      </c>
      <c r="G71" s="31" t="s">
        <v>23</v>
      </c>
      <c r="H71" s="31" t="s">
        <v>61</v>
      </c>
      <c r="I71" s="31" t="s">
        <v>62</v>
      </c>
      <c r="J71" s="31" t="s">
        <v>61</v>
      </c>
      <c r="K71" s="31" t="s">
        <v>62</v>
      </c>
      <c r="L71" s="31" t="s">
        <v>62</v>
      </c>
      <c r="M71" s="31" t="s">
        <v>63</v>
      </c>
      <c r="N71" s="31" t="s">
        <v>63</v>
      </c>
      <c r="O71" s="31" t="s">
        <v>62</v>
      </c>
      <c r="P71" s="31" t="s">
        <v>62</v>
      </c>
      <c r="Q71" s="31" t="s">
        <v>61</v>
      </c>
      <c r="R71" s="31" t="s">
        <v>62</v>
      </c>
      <c r="S71" s="31" t="s">
        <v>62</v>
      </c>
      <c r="T71" s="31" t="s">
        <v>62</v>
      </c>
      <c r="U71" s="31" t="s">
        <v>62</v>
      </c>
      <c r="V71" s="31" t="s">
        <v>62</v>
      </c>
      <c r="W71" s="31" t="s">
        <v>62</v>
      </c>
      <c r="X71" s="31" t="s">
        <v>62</v>
      </c>
      <c r="Y71" s="31" t="s">
        <v>62</v>
      </c>
      <c r="Z71" s="31" t="s">
        <v>62</v>
      </c>
      <c r="AA71" s="31" t="s">
        <v>62</v>
      </c>
      <c r="AB71" s="31" t="s">
        <v>62</v>
      </c>
      <c r="AC71" s="31" t="s">
        <v>62</v>
      </c>
      <c r="AD71" s="31" t="s">
        <v>62</v>
      </c>
      <c r="AE71" s="31" t="s">
        <v>62</v>
      </c>
      <c r="AF71" s="31" t="s">
        <v>62</v>
      </c>
      <c r="AG71" s="31" t="s">
        <v>61</v>
      </c>
      <c r="AH71" s="31" t="s">
        <v>62</v>
      </c>
      <c r="AI71" s="31" t="s">
        <v>61</v>
      </c>
      <c r="AJ71" s="31" t="s">
        <v>62</v>
      </c>
      <c r="AK71" s="31" t="s">
        <v>164</v>
      </c>
      <c r="AL71" s="56">
        <v>300</v>
      </c>
      <c r="AM71" s="56">
        <v>325</v>
      </c>
      <c r="AN71" s="31" t="s">
        <v>367</v>
      </c>
      <c r="AO71" s="31" t="s">
        <v>165</v>
      </c>
      <c r="AP71" s="56">
        <v>1.8</v>
      </c>
      <c r="AQ71" s="56">
        <v>2.153</v>
      </c>
      <c r="AR71" s="31" t="s">
        <v>368</v>
      </c>
      <c r="AS71" s="31" t="s">
        <v>434</v>
      </c>
      <c r="AT71" s="31" t="s">
        <v>166</v>
      </c>
      <c r="AU71" s="31">
        <v>6</v>
      </c>
      <c r="AV71" s="31" t="s">
        <v>15</v>
      </c>
      <c r="AW71" s="31">
        <v>10</v>
      </c>
      <c r="AX71" s="31">
        <v>8</v>
      </c>
      <c r="AY71" s="31">
        <v>80</v>
      </c>
      <c r="AZ71" s="31">
        <v>480</v>
      </c>
      <c r="BA71" s="31">
        <v>144</v>
      </c>
      <c r="BB71" s="31">
        <v>195.44</v>
      </c>
      <c r="BC71" s="56">
        <v>998</v>
      </c>
      <c r="BD71" s="31" t="s">
        <v>369</v>
      </c>
      <c r="BE71" s="56">
        <v>365</v>
      </c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26.4" x14ac:dyDescent="0.25">
      <c r="A72" s="31" t="s">
        <v>125</v>
      </c>
      <c r="B72" s="31" t="s">
        <v>576</v>
      </c>
      <c r="C72" s="31" t="s">
        <v>205</v>
      </c>
      <c r="D72" s="31" t="s">
        <v>394</v>
      </c>
      <c r="E72" s="31" t="s">
        <v>397</v>
      </c>
      <c r="F72" s="31" t="s">
        <v>62</v>
      </c>
      <c r="G72" s="31" t="s">
        <v>196</v>
      </c>
      <c r="H72" s="31" t="s">
        <v>61</v>
      </c>
      <c r="I72" s="31" t="s">
        <v>62</v>
      </c>
      <c r="J72" s="31" t="s">
        <v>61</v>
      </c>
      <c r="K72" s="31" t="s">
        <v>62</v>
      </c>
      <c r="L72" s="31" t="s">
        <v>62</v>
      </c>
      <c r="M72" s="31" t="s">
        <v>63</v>
      </c>
      <c r="N72" s="31" t="s">
        <v>63</v>
      </c>
      <c r="O72" s="31" t="s">
        <v>62</v>
      </c>
      <c r="P72" s="31" t="s">
        <v>62</v>
      </c>
      <c r="Q72" s="31" t="s">
        <v>61</v>
      </c>
      <c r="R72" s="31" t="s">
        <v>62</v>
      </c>
      <c r="S72" s="31" t="s">
        <v>62</v>
      </c>
      <c r="T72" s="31" t="s">
        <v>62</v>
      </c>
      <c r="U72" s="31" t="s">
        <v>62</v>
      </c>
      <c r="V72" s="31" t="s">
        <v>62</v>
      </c>
      <c r="W72" s="31" t="s">
        <v>62</v>
      </c>
      <c r="X72" s="31" t="s">
        <v>62</v>
      </c>
      <c r="Y72" s="31" t="s">
        <v>62</v>
      </c>
      <c r="Z72" s="31" t="s">
        <v>62</v>
      </c>
      <c r="AA72" s="31" t="s">
        <v>62</v>
      </c>
      <c r="AB72" s="31" t="s">
        <v>62</v>
      </c>
      <c r="AC72" s="31" t="s">
        <v>62</v>
      </c>
      <c r="AD72" s="31" t="s">
        <v>62</v>
      </c>
      <c r="AE72" s="31" t="s">
        <v>62</v>
      </c>
      <c r="AF72" s="31" t="s">
        <v>62</v>
      </c>
      <c r="AG72" s="31" t="s">
        <v>61</v>
      </c>
      <c r="AH72" s="31" t="s">
        <v>62</v>
      </c>
      <c r="AI72" s="31" t="s">
        <v>61</v>
      </c>
      <c r="AJ72" s="31" t="s">
        <v>62</v>
      </c>
      <c r="AK72" s="31" t="s">
        <v>167</v>
      </c>
      <c r="AL72" s="56">
        <v>330</v>
      </c>
      <c r="AM72" s="56">
        <v>338</v>
      </c>
      <c r="AN72" s="31" t="s">
        <v>370</v>
      </c>
      <c r="AO72" s="31" t="s">
        <v>168</v>
      </c>
      <c r="AP72" s="56">
        <v>3.3</v>
      </c>
      <c r="AQ72" s="56">
        <v>3.5920000000000001</v>
      </c>
      <c r="AR72" s="31" t="s">
        <v>371</v>
      </c>
      <c r="AS72" s="31" t="s">
        <v>434</v>
      </c>
      <c r="AT72" s="31" t="s">
        <v>169</v>
      </c>
      <c r="AU72" s="31">
        <v>10</v>
      </c>
      <c r="AV72" s="31" t="s">
        <v>15</v>
      </c>
      <c r="AW72" s="31">
        <v>8</v>
      </c>
      <c r="AX72" s="31">
        <v>11</v>
      </c>
      <c r="AY72" s="31">
        <v>88</v>
      </c>
      <c r="AZ72" s="31">
        <v>880</v>
      </c>
      <c r="BA72" s="31">
        <v>290.39999999999998</v>
      </c>
      <c r="BB72" s="31">
        <v>339.29599999999999</v>
      </c>
      <c r="BC72" s="56">
        <v>1530</v>
      </c>
      <c r="BD72" s="31" t="s">
        <v>369</v>
      </c>
      <c r="BE72" s="56">
        <v>365</v>
      </c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26.4" x14ac:dyDescent="0.25">
      <c r="A73" s="31" t="s">
        <v>95</v>
      </c>
      <c r="B73" s="31" t="s">
        <v>577</v>
      </c>
      <c r="C73" s="31" t="s">
        <v>206</v>
      </c>
      <c r="D73" s="31" t="s">
        <v>394</v>
      </c>
      <c r="E73" s="31" t="s">
        <v>393</v>
      </c>
      <c r="F73" s="31" t="s">
        <v>62</v>
      </c>
      <c r="G73" s="31" t="s">
        <v>93</v>
      </c>
      <c r="H73" s="31" t="s">
        <v>61</v>
      </c>
      <c r="I73" s="31" t="s">
        <v>62</v>
      </c>
      <c r="J73" s="31" t="s">
        <v>63</v>
      </c>
      <c r="K73" s="31" t="s">
        <v>62</v>
      </c>
      <c r="L73" s="31" t="s">
        <v>62</v>
      </c>
      <c r="M73" s="31" t="s">
        <v>61</v>
      </c>
      <c r="N73" s="31" t="s">
        <v>63</v>
      </c>
      <c r="O73" s="31" t="s">
        <v>62</v>
      </c>
      <c r="P73" s="31" t="s">
        <v>62</v>
      </c>
      <c r="Q73" s="31" t="s">
        <v>62</v>
      </c>
      <c r="R73" s="31" t="s">
        <v>62</v>
      </c>
      <c r="S73" s="31" t="s">
        <v>62</v>
      </c>
      <c r="T73" s="31" t="s">
        <v>62</v>
      </c>
      <c r="U73" s="31" t="s">
        <v>62</v>
      </c>
      <c r="V73" s="31" t="s">
        <v>62</v>
      </c>
      <c r="W73" s="31" t="s">
        <v>62</v>
      </c>
      <c r="X73" s="31" t="s">
        <v>62</v>
      </c>
      <c r="Y73" s="31" t="s">
        <v>62</v>
      </c>
      <c r="Z73" s="31" t="s">
        <v>62</v>
      </c>
      <c r="AA73" s="31" t="s">
        <v>62</v>
      </c>
      <c r="AB73" s="31" t="s">
        <v>62</v>
      </c>
      <c r="AC73" s="31" t="s">
        <v>62</v>
      </c>
      <c r="AD73" s="31" t="s">
        <v>62</v>
      </c>
      <c r="AE73" s="31" t="s">
        <v>62</v>
      </c>
      <c r="AF73" s="31" t="s">
        <v>62</v>
      </c>
      <c r="AG73" s="31" t="s">
        <v>62</v>
      </c>
      <c r="AH73" s="31" t="s">
        <v>61</v>
      </c>
      <c r="AI73" s="31" t="s">
        <v>62</v>
      </c>
      <c r="AJ73" s="31" t="s">
        <v>62</v>
      </c>
      <c r="AK73" s="31" t="s">
        <v>170</v>
      </c>
      <c r="AL73" s="56">
        <v>900</v>
      </c>
      <c r="AM73" s="56">
        <v>913</v>
      </c>
      <c r="AN73" s="31" t="s">
        <v>372</v>
      </c>
      <c r="AO73" s="31" t="s">
        <v>171</v>
      </c>
      <c r="AP73" s="56">
        <v>10.8</v>
      </c>
      <c r="AQ73" s="56">
        <v>11.333</v>
      </c>
      <c r="AR73" s="31" t="s">
        <v>373</v>
      </c>
      <c r="AS73" s="31" t="s">
        <v>434</v>
      </c>
      <c r="AT73" s="31" t="s">
        <v>172</v>
      </c>
      <c r="AU73" s="31">
        <v>12</v>
      </c>
      <c r="AV73" s="31" t="s">
        <v>15</v>
      </c>
      <c r="AW73" s="31">
        <v>8</v>
      </c>
      <c r="AX73" s="31">
        <v>5</v>
      </c>
      <c r="AY73" s="31">
        <v>40</v>
      </c>
      <c r="AZ73" s="31">
        <v>480</v>
      </c>
      <c r="BA73" s="31">
        <v>432</v>
      </c>
      <c r="BB73" s="31">
        <v>476.52</v>
      </c>
      <c r="BC73" s="56">
        <v>1530</v>
      </c>
      <c r="BD73" s="31" t="s">
        <v>369</v>
      </c>
      <c r="BE73" s="56">
        <v>270</v>
      </c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39.6" x14ac:dyDescent="0.25">
      <c r="A74" s="31" t="s">
        <v>32</v>
      </c>
      <c r="B74" s="31" t="s">
        <v>578</v>
      </c>
      <c r="C74" s="31" t="s">
        <v>33</v>
      </c>
      <c r="D74" s="31" t="s">
        <v>394</v>
      </c>
      <c r="E74" s="31" t="s">
        <v>397</v>
      </c>
      <c r="F74" s="31" t="s">
        <v>62</v>
      </c>
      <c r="G74" s="31" t="s">
        <v>34</v>
      </c>
      <c r="H74" s="31" t="s">
        <v>61</v>
      </c>
      <c r="I74" s="31" t="s">
        <v>62</v>
      </c>
      <c r="J74" s="31" t="s">
        <v>63</v>
      </c>
      <c r="K74" s="31" t="s">
        <v>62</v>
      </c>
      <c r="L74" s="31" t="s">
        <v>62</v>
      </c>
      <c r="M74" s="31" t="s">
        <v>63</v>
      </c>
      <c r="N74" s="31" t="s">
        <v>63</v>
      </c>
      <c r="O74" s="31" t="s">
        <v>62</v>
      </c>
      <c r="P74" s="31" t="s">
        <v>62</v>
      </c>
      <c r="Q74" s="31" t="s">
        <v>62</v>
      </c>
      <c r="R74" s="31" t="s">
        <v>62</v>
      </c>
      <c r="S74" s="31" t="s">
        <v>62</v>
      </c>
      <c r="T74" s="31" t="s">
        <v>62</v>
      </c>
      <c r="U74" s="31" t="s">
        <v>62</v>
      </c>
      <c r="V74" s="31" t="s">
        <v>62</v>
      </c>
      <c r="W74" s="31" t="s">
        <v>62</v>
      </c>
      <c r="X74" s="31" t="s">
        <v>62</v>
      </c>
      <c r="Y74" s="31" t="s">
        <v>62</v>
      </c>
      <c r="Z74" s="31" t="s">
        <v>62</v>
      </c>
      <c r="AA74" s="31" t="s">
        <v>62</v>
      </c>
      <c r="AB74" s="31" t="s">
        <v>62</v>
      </c>
      <c r="AC74" s="31" t="s">
        <v>62</v>
      </c>
      <c r="AD74" s="31" t="s">
        <v>62</v>
      </c>
      <c r="AE74" s="31" t="s">
        <v>62</v>
      </c>
      <c r="AF74" s="31" t="s">
        <v>62</v>
      </c>
      <c r="AG74" s="31" t="s">
        <v>62</v>
      </c>
      <c r="AH74" s="31" t="s">
        <v>61</v>
      </c>
      <c r="AI74" s="31" t="s">
        <v>62</v>
      </c>
      <c r="AJ74" s="31" t="s">
        <v>62</v>
      </c>
      <c r="AK74" s="31" t="s">
        <v>173</v>
      </c>
      <c r="AL74" s="56">
        <v>375</v>
      </c>
      <c r="AM74" s="56">
        <v>380</v>
      </c>
      <c r="AN74" s="31" t="s">
        <v>374</v>
      </c>
      <c r="AO74" s="31" t="s">
        <v>174</v>
      </c>
      <c r="AP74" s="56">
        <v>3.75</v>
      </c>
      <c r="AQ74" s="56">
        <v>3.9750000000000001</v>
      </c>
      <c r="AR74" s="31" t="s">
        <v>375</v>
      </c>
      <c r="AS74" s="31" t="s">
        <v>434</v>
      </c>
      <c r="AT74" s="31" t="s">
        <v>169</v>
      </c>
      <c r="AU74" s="31">
        <v>10</v>
      </c>
      <c r="AV74" s="31" t="s">
        <v>15</v>
      </c>
      <c r="AW74" s="31">
        <v>8</v>
      </c>
      <c r="AX74" s="31">
        <v>11</v>
      </c>
      <c r="AY74" s="31">
        <v>88</v>
      </c>
      <c r="AZ74" s="31">
        <v>880</v>
      </c>
      <c r="BA74" s="31">
        <v>330</v>
      </c>
      <c r="BB74" s="31">
        <v>373</v>
      </c>
      <c r="BC74" s="56">
        <v>1536</v>
      </c>
      <c r="BD74" s="31" t="s">
        <v>376</v>
      </c>
      <c r="BE74" s="56">
        <v>365</v>
      </c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39.6" x14ac:dyDescent="0.25">
      <c r="A75" s="31" t="s">
        <v>39</v>
      </c>
      <c r="B75" s="31" t="s">
        <v>579</v>
      </c>
      <c r="C75" s="31" t="s">
        <v>33</v>
      </c>
      <c r="D75" s="31" t="s">
        <v>394</v>
      </c>
      <c r="E75" s="31" t="s">
        <v>397</v>
      </c>
      <c r="F75" s="31" t="s">
        <v>62</v>
      </c>
      <c r="G75" s="31" t="s">
        <v>41</v>
      </c>
      <c r="H75" s="31" t="s">
        <v>61</v>
      </c>
      <c r="I75" s="31" t="s">
        <v>62</v>
      </c>
      <c r="J75" s="31" t="s">
        <v>63</v>
      </c>
      <c r="K75" s="31" t="s">
        <v>62</v>
      </c>
      <c r="L75" s="31" t="s">
        <v>62</v>
      </c>
      <c r="M75" s="31" t="s">
        <v>63</v>
      </c>
      <c r="N75" s="31" t="s">
        <v>63</v>
      </c>
      <c r="O75" s="31" t="s">
        <v>62</v>
      </c>
      <c r="P75" s="31" t="s">
        <v>62</v>
      </c>
      <c r="Q75" s="31" t="s">
        <v>62</v>
      </c>
      <c r="R75" s="31" t="s">
        <v>62</v>
      </c>
      <c r="S75" s="31" t="s">
        <v>62</v>
      </c>
      <c r="T75" s="31" t="s">
        <v>62</v>
      </c>
      <c r="U75" s="31" t="s">
        <v>62</v>
      </c>
      <c r="V75" s="31" t="s">
        <v>62</v>
      </c>
      <c r="W75" s="31" t="s">
        <v>62</v>
      </c>
      <c r="X75" s="31" t="s">
        <v>62</v>
      </c>
      <c r="Y75" s="31" t="s">
        <v>62</v>
      </c>
      <c r="Z75" s="31" t="s">
        <v>62</v>
      </c>
      <c r="AA75" s="31" t="s">
        <v>62</v>
      </c>
      <c r="AB75" s="31" t="s">
        <v>62</v>
      </c>
      <c r="AC75" s="31" t="s">
        <v>62</v>
      </c>
      <c r="AD75" s="31" t="s">
        <v>62</v>
      </c>
      <c r="AE75" s="31" t="s">
        <v>62</v>
      </c>
      <c r="AF75" s="31" t="s">
        <v>62</v>
      </c>
      <c r="AG75" s="31" t="s">
        <v>62</v>
      </c>
      <c r="AH75" s="31" t="s">
        <v>61</v>
      </c>
      <c r="AI75" s="31" t="s">
        <v>62</v>
      </c>
      <c r="AJ75" s="31" t="s">
        <v>62</v>
      </c>
      <c r="AK75" s="31" t="s">
        <v>40</v>
      </c>
      <c r="AL75" s="56">
        <v>800</v>
      </c>
      <c r="AM75" s="56">
        <v>813</v>
      </c>
      <c r="AN75" s="31" t="s">
        <v>377</v>
      </c>
      <c r="AO75" s="31" t="s">
        <v>171</v>
      </c>
      <c r="AP75" s="56">
        <v>8</v>
      </c>
      <c r="AQ75" s="56">
        <v>8.5069999999999997</v>
      </c>
      <c r="AR75" s="31" t="s">
        <v>378</v>
      </c>
      <c r="AS75" s="31" t="s">
        <v>434</v>
      </c>
      <c r="AT75" s="31" t="s">
        <v>172</v>
      </c>
      <c r="AU75" s="31">
        <v>10</v>
      </c>
      <c r="AV75" s="31" t="s">
        <v>15</v>
      </c>
      <c r="AW75" s="31">
        <v>8</v>
      </c>
      <c r="AX75" s="31">
        <v>5</v>
      </c>
      <c r="AY75" s="31">
        <v>40</v>
      </c>
      <c r="AZ75" s="31">
        <v>400</v>
      </c>
      <c r="BA75" s="31">
        <v>320</v>
      </c>
      <c r="BB75" s="31">
        <v>363.48</v>
      </c>
      <c r="BC75" s="56">
        <v>1530</v>
      </c>
      <c r="BD75" s="31" t="s">
        <v>376</v>
      </c>
      <c r="BE75" s="56">
        <v>365</v>
      </c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39.6" x14ac:dyDescent="0.25">
      <c r="A76" s="31" t="s">
        <v>37</v>
      </c>
      <c r="B76" s="31" t="s">
        <v>580</v>
      </c>
      <c r="C76" s="31" t="s">
        <v>207</v>
      </c>
      <c r="D76" s="31" t="s">
        <v>394</v>
      </c>
      <c r="E76" s="31" t="s">
        <v>393</v>
      </c>
      <c r="F76" s="31" t="s">
        <v>62</v>
      </c>
      <c r="G76" s="31" t="s">
        <v>35</v>
      </c>
      <c r="H76" s="31" t="s">
        <v>61</v>
      </c>
      <c r="I76" s="31" t="s">
        <v>62</v>
      </c>
      <c r="J76" s="31" t="s">
        <v>63</v>
      </c>
      <c r="K76" s="31" t="s">
        <v>62</v>
      </c>
      <c r="L76" s="31" t="s">
        <v>62</v>
      </c>
      <c r="M76" s="31" t="s">
        <v>61</v>
      </c>
      <c r="N76" s="31" t="s">
        <v>63</v>
      </c>
      <c r="O76" s="31" t="s">
        <v>62</v>
      </c>
      <c r="P76" s="31" t="s">
        <v>62</v>
      </c>
      <c r="Q76" s="31" t="s">
        <v>62</v>
      </c>
      <c r="R76" s="31" t="s">
        <v>62</v>
      </c>
      <c r="S76" s="31" t="s">
        <v>62</v>
      </c>
      <c r="T76" s="31" t="s">
        <v>62</v>
      </c>
      <c r="U76" s="31" t="s">
        <v>62</v>
      </c>
      <c r="V76" s="31" t="s">
        <v>62</v>
      </c>
      <c r="W76" s="31" t="s">
        <v>62</v>
      </c>
      <c r="X76" s="31" t="s">
        <v>62</v>
      </c>
      <c r="Y76" s="31" t="s">
        <v>62</v>
      </c>
      <c r="Z76" s="31" t="s">
        <v>62</v>
      </c>
      <c r="AA76" s="31" t="s">
        <v>62</v>
      </c>
      <c r="AB76" s="31" t="s">
        <v>62</v>
      </c>
      <c r="AC76" s="31" t="s">
        <v>62</v>
      </c>
      <c r="AD76" s="31" t="s">
        <v>62</v>
      </c>
      <c r="AE76" s="31" t="s">
        <v>62</v>
      </c>
      <c r="AF76" s="31" t="s">
        <v>62</v>
      </c>
      <c r="AG76" s="31" t="s">
        <v>62</v>
      </c>
      <c r="AH76" s="31" t="s">
        <v>61</v>
      </c>
      <c r="AI76" s="31" t="s">
        <v>62</v>
      </c>
      <c r="AJ76" s="31" t="s">
        <v>62</v>
      </c>
      <c r="AK76" s="31" t="s">
        <v>175</v>
      </c>
      <c r="AL76" s="56">
        <v>380</v>
      </c>
      <c r="AM76" s="56">
        <v>388</v>
      </c>
      <c r="AN76" s="31" t="s">
        <v>379</v>
      </c>
      <c r="AO76" s="31" t="s">
        <v>176</v>
      </c>
      <c r="AP76" s="56">
        <v>3.8</v>
      </c>
      <c r="AQ76" s="56">
        <v>4.0949999999999998</v>
      </c>
      <c r="AR76" s="31" t="s">
        <v>380</v>
      </c>
      <c r="AS76" s="31" t="s">
        <v>434</v>
      </c>
      <c r="AT76" s="31" t="s">
        <v>169</v>
      </c>
      <c r="AU76" s="31">
        <v>10</v>
      </c>
      <c r="AV76" s="31" t="s">
        <v>15</v>
      </c>
      <c r="AW76" s="31">
        <v>8</v>
      </c>
      <c r="AX76" s="31">
        <v>11</v>
      </c>
      <c r="AY76" s="31">
        <v>88</v>
      </c>
      <c r="AZ76" s="31">
        <v>880</v>
      </c>
      <c r="BA76" s="31">
        <v>334.4</v>
      </c>
      <c r="BB76" s="31">
        <v>383.56</v>
      </c>
      <c r="BC76" s="56">
        <v>1536</v>
      </c>
      <c r="BD76" s="31" t="s">
        <v>369</v>
      </c>
      <c r="BE76" s="56">
        <v>365</v>
      </c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39.6" x14ac:dyDescent="0.25">
      <c r="A77" s="31" t="s">
        <v>29</v>
      </c>
      <c r="B77" s="31" t="s">
        <v>581</v>
      </c>
      <c r="C77" s="31" t="s">
        <v>208</v>
      </c>
      <c r="D77" s="31" t="s">
        <v>394</v>
      </c>
      <c r="E77" s="31" t="s">
        <v>394</v>
      </c>
      <c r="F77" s="31" t="s">
        <v>62</v>
      </c>
      <c r="G77" s="31" t="s">
        <v>31</v>
      </c>
      <c r="H77" s="31" t="s">
        <v>61</v>
      </c>
      <c r="I77" s="31" t="s">
        <v>62</v>
      </c>
      <c r="J77" s="31" t="s">
        <v>63</v>
      </c>
      <c r="K77" s="31" t="s">
        <v>62</v>
      </c>
      <c r="L77" s="31" t="s">
        <v>62</v>
      </c>
      <c r="M77" s="31" t="s">
        <v>61</v>
      </c>
      <c r="N77" s="31" t="s">
        <v>61</v>
      </c>
      <c r="O77" s="31" t="s">
        <v>62</v>
      </c>
      <c r="P77" s="31" t="s">
        <v>62</v>
      </c>
      <c r="Q77" s="31" t="s">
        <v>62</v>
      </c>
      <c r="R77" s="31" t="s">
        <v>62</v>
      </c>
      <c r="S77" s="31" t="s">
        <v>62</v>
      </c>
      <c r="T77" s="31" t="s">
        <v>62</v>
      </c>
      <c r="U77" s="31" t="s">
        <v>62</v>
      </c>
      <c r="V77" s="31" t="s">
        <v>62</v>
      </c>
      <c r="W77" s="31" t="s">
        <v>62</v>
      </c>
      <c r="X77" s="31" t="s">
        <v>62</v>
      </c>
      <c r="Y77" s="31" t="s">
        <v>62</v>
      </c>
      <c r="Z77" s="31" t="s">
        <v>62</v>
      </c>
      <c r="AA77" s="31" t="s">
        <v>62</v>
      </c>
      <c r="AB77" s="31" t="s">
        <v>62</v>
      </c>
      <c r="AC77" s="31" t="s">
        <v>62</v>
      </c>
      <c r="AD77" s="31" t="s">
        <v>62</v>
      </c>
      <c r="AE77" s="31" t="s">
        <v>62</v>
      </c>
      <c r="AF77" s="31" t="s">
        <v>62</v>
      </c>
      <c r="AG77" s="31" t="s">
        <v>61</v>
      </c>
      <c r="AH77" s="31" t="s">
        <v>61</v>
      </c>
      <c r="AI77" s="31" t="s">
        <v>62</v>
      </c>
      <c r="AJ77" s="31" t="s">
        <v>61</v>
      </c>
      <c r="AK77" s="31" t="s">
        <v>30</v>
      </c>
      <c r="AL77" s="56">
        <v>500</v>
      </c>
      <c r="AM77" s="56">
        <v>513</v>
      </c>
      <c r="AN77" s="31" t="s">
        <v>381</v>
      </c>
      <c r="AO77" s="31" t="s">
        <v>177</v>
      </c>
      <c r="AP77" s="56">
        <v>4</v>
      </c>
      <c r="AQ77" s="56">
        <v>4.319</v>
      </c>
      <c r="AR77" s="31" t="s">
        <v>382</v>
      </c>
      <c r="AS77" s="31" t="s">
        <v>434</v>
      </c>
      <c r="AT77" s="31" t="s">
        <v>169</v>
      </c>
      <c r="AU77" s="31">
        <v>8</v>
      </c>
      <c r="AV77" s="31" t="s">
        <v>15</v>
      </c>
      <c r="AW77" s="31">
        <v>8</v>
      </c>
      <c r="AX77" s="31">
        <v>11</v>
      </c>
      <c r="AY77" s="31">
        <v>88</v>
      </c>
      <c r="AZ77" s="31">
        <v>704</v>
      </c>
      <c r="BA77" s="31">
        <v>352</v>
      </c>
      <c r="BB77" s="31">
        <v>403.27199999999999</v>
      </c>
      <c r="BC77" s="56">
        <v>1536</v>
      </c>
      <c r="BD77" s="31" t="s">
        <v>369</v>
      </c>
      <c r="BE77" s="56">
        <v>270</v>
      </c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39.6" x14ac:dyDescent="0.25">
      <c r="A78" s="31" t="s">
        <v>42</v>
      </c>
      <c r="B78" s="31" t="s">
        <v>582</v>
      </c>
      <c r="C78" s="31" t="s">
        <v>65</v>
      </c>
      <c r="D78" s="31" t="s">
        <v>394</v>
      </c>
      <c r="E78" s="31" t="s">
        <v>394</v>
      </c>
      <c r="F78" s="31" t="s">
        <v>62</v>
      </c>
      <c r="G78" s="31" t="s">
        <v>44</v>
      </c>
      <c r="H78" s="31" t="s">
        <v>61</v>
      </c>
      <c r="I78" s="31" t="s">
        <v>62</v>
      </c>
      <c r="J78" s="31" t="s">
        <v>63</v>
      </c>
      <c r="K78" s="31" t="s">
        <v>62</v>
      </c>
      <c r="L78" s="31" t="s">
        <v>62</v>
      </c>
      <c r="M78" s="31" t="s">
        <v>63</v>
      </c>
      <c r="N78" s="31" t="s">
        <v>61</v>
      </c>
      <c r="O78" s="31" t="s">
        <v>62</v>
      </c>
      <c r="P78" s="31" t="s">
        <v>62</v>
      </c>
      <c r="Q78" s="31" t="s">
        <v>62</v>
      </c>
      <c r="R78" s="31" t="s">
        <v>62</v>
      </c>
      <c r="S78" s="31" t="s">
        <v>62</v>
      </c>
      <c r="T78" s="31" t="s">
        <v>62</v>
      </c>
      <c r="U78" s="31" t="s">
        <v>62</v>
      </c>
      <c r="V78" s="31" t="s">
        <v>62</v>
      </c>
      <c r="W78" s="31" t="s">
        <v>62</v>
      </c>
      <c r="X78" s="31" t="s">
        <v>62</v>
      </c>
      <c r="Y78" s="31" t="s">
        <v>62</v>
      </c>
      <c r="Z78" s="31" t="s">
        <v>62</v>
      </c>
      <c r="AA78" s="31" t="s">
        <v>62</v>
      </c>
      <c r="AB78" s="31" t="s">
        <v>62</v>
      </c>
      <c r="AC78" s="31" t="s">
        <v>62</v>
      </c>
      <c r="AD78" s="31" t="s">
        <v>62</v>
      </c>
      <c r="AE78" s="31" t="s">
        <v>62</v>
      </c>
      <c r="AF78" s="31" t="s">
        <v>62</v>
      </c>
      <c r="AG78" s="31" t="s">
        <v>61</v>
      </c>
      <c r="AH78" s="31" t="s">
        <v>61</v>
      </c>
      <c r="AI78" s="31" t="s">
        <v>62</v>
      </c>
      <c r="AJ78" s="31" t="s">
        <v>61</v>
      </c>
      <c r="AK78" s="31" t="s">
        <v>43</v>
      </c>
      <c r="AL78" s="56">
        <v>250</v>
      </c>
      <c r="AM78" s="56">
        <v>256</v>
      </c>
      <c r="AN78" s="31" t="s">
        <v>383</v>
      </c>
      <c r="AO78" s="31" t="s">
        <v>178</v>
      </c>
      <c r="AP78" s="56">
        <v>3</v>
      </c>
      <c r="AQ78" s="56">
        <v>3.2869999999999999</v>
      </c>
      <c r="AR78" s="31" t="s">
        <v>384</v>
      </c>
      <c r="AS78" s="31" t="s">
        <v>434</v>
      </c>
      <c r="AT78" s="31" t="s">
        <v>169</v>
      </c>
      <c r="AU78" s="31">
        <v>12</v>
      </c>
      <c r="AV78" s="31" t="s">
        <v>15</v>
      </c>
      <c r="AW78" s="31">
        <v>8</v>
      </c>
      <c r="AX78" s="31">
        <v>11</v>
      </c>
      <c r="AY78" s="31">
        <v>88</v>
      </c>
      <c r="AZ78" s="31">
        <v>1056</v>
      </c>
      <c r="BA78" s="31">
        <v>264</v>
      </c>
      <c r="BB78" s="31">
        <v>312.45600000000002</v>
      </c>
      <c r="BC78" s="56">
        <v>1536</v>
      </c>
      <c r="BD78" s="31" t="s">
        <v>369</v>
      </c>
      <c r="BE78" s="56">
        <v>270</v>
      </c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39.6" x14ac:dyDescent="0.25">
      <c r="A79" s="31" t="s">
        <v>38</v>
      </c>
      <c r="B79" s="31" t="s">
        <v>583</v>
      </c>
      <c r="C79" s="31" t="s">
        <v>209</v>
      </c>
      <c r="D79" s="31" t="s">
        <v>394</v>
      </c>
      <c r="E79" s="31" t="s">
        <v>393</v>
      </c>
      <c r="F79" s="31" t="s">
        <v>62</v>
      </c>
      <c r="G79" s="31" t="s">
        <v>34</v>
      </c>
      <c r="H79" s="31" t="s">
        <v>61</v>
      </c>
      <c r="I79" s="31" t="s">
        <v>62</v>
      </c>
      <c r="J79" s="31" t="s">
        <v>63</v>
      </c>
      <c r="K79" s="31" t="s">
        <v>62</v>
      </c>
      <c r="L79" s="31" t="s">
        <v>62</v>
      </c>
      <c r="M79" s="31" t="s">
        <v>61</v>
      </c>
      <c r="N79" s="31" t="s">
        <v>61</v>
      </c>
      <c r="O79" s="31" t="s">
        <v>62</v>
      </c>
      <c r="P79" s="31" t="s">
        <v>62</v>
      </c>
      <c r="Q79" s="31" t="s">
        <v>62</v>
      </c>
      <c r="R79" s="31" t="s">
        <v>62</v>
      </c>
      <c r="S79" s="31" t="s">
        <v>62</v>
      </c>
      <c r="T79" s="31" t="s">
        <v>62</v>
      </c>
      <c r="U79" s="31" t="s">
        <v>62</v>
      </c>
      <c r="V79" s="31" t="s">
        <v>62</v>
      </c>
      <c r="W79" s="31" t="s">
        <v>62</v>
      </c>
      <c r="X79" s="31" t="s">
        <v>62</v>
      </c>
      <c r="Y79" s="31" t="s">
        <v>62</v>
      </c>
      <c r="Z79" s="31" t="s">
        <v>62</v>
      </c>
      <c r="AA79" s="31" t="s">
        <v>62</v>
      </c>
      <c r="AB79" s="31" t="s">
        <v>62</v>
      </c>
      <c r="AC79" s="31" t="s">
        <v>62</v>
      </c>
      <c r="AD79" s="31" t="s">
        <v>62</v>
      </c>
      <c r="AE79" s="31" t="s">
        <v>62</v>
      </c>
      <c r="AF79" s="31" t="s">
        <v>62</v>
      </c>
      <c r="AG79" s="31" t="s">
        <v>62</v>
      </c>
      <c r="AH79" s="31" t="s">
        <v>61</v>
      </c>
      <c r="AI79" s="31" t="s">
        <v>62</v>
      </c>
      <c r="AJ79" s="31" t="s">
        <v>61</v>
      </c>
      <c r="AK79" s="31" t="s">
        <v>179</v>
      </c>
      <c r="AL79" s="56">
        <v>375</v>
      </c>
      <c r="AM79" s="56">
        <v>383</v>
      </c>
      <c r="AN79" s="31" t="s">
        <v>385</v>
      </c>
      <c r="AO79" s="31" t="s">
        <v>180</v>
      </c>
      <c r="AP79" s="56">
        <v>3.75</v>
      </c>
      <c r="AQ79" s="56">
        <v>4.0449999999999999</v>
      </c>
      <c r="AR79" s="31" t="s">
        <v>386</v>
      </c>
      <c r="AS79" s="31" t="s">
        <v>434</v>
      </c>
      <c r="AT79" s="31" t="s">
        <v>169</v>
      </c>
      <c r="AU79" s="31">
        <v>10</v>
      </c>
      <c r="AV79" s="31" t="s">
        <v>15</v>
      </c>
      <c r="AW79" s="31">
        <v>8</v>
      </c>
      <c r="AX79" s="31">
        <v>11</v>
      </c>
      <c r="AY79" s="31">
        <v>88</v>
      </c>
      <c r="AZ79" s="31">
        <v>880</v>
      </c>
      <c r="BA79" s="31">
        <v>330</v>
      </c>
      <c r="BB79" s="31">
        <v>379.16</v>
      </c>
      <c r="BC79" s="56">
        <v>1536</v>
      </c>
      <c r="BD79" s="31" t="s">
        <v>369</v>
      </c>
      <c r="BE79" s="56">
        <v>270</v>
      </c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26.4" x14ac:dyDescent="0.25">
      <c r="A80" s="31" t="s">
        <v>36</v>
      </c>
      <c r="B80" s="31" t="s">
        <v>584</v>
      </c>
      <c r="C80" s="31" t="s">
        <v>195</v>
      </c>
      <c r="D80" s="31" t="s">
        <v>394</v>
      </c>
      <c r="E80" s="31" t="s">
        <v>393</v>
      </c>
      <c r="F80" s="31" t="s">
        <v>62</v>
      </c>
      <c r="G80" s="31" t="s">
        <v>34</v>
      </c>
      <c r="H80" s="31" t="s">
        <v>61</v>
      </c>
      <c r="I80" s="31" t="s">
        <v>62</v>
      </c>
      <c r="J80" s="31" t="s">
        <v>63</v>
      </c>
      <c r="K80" s="31" t="s">
        <v>62</v>
      </c>
      <c r="L80" s="31" t="s">
        <v>62</v>
      </c>
      <c r="M80" s="31" t="s">
        <v>61</v>
      </c>
      <c r="N80" s="31" t="s">
        <v>63</v>
      </c>
      <c r="O80" s="31" t="s">
        <v>62</v>
      </c>
      <c r="P80" s="31" t="s">
        <v>62</v>
      </c>
      <c r="Q80" s="31" t="s">
        <v>62</v>
      </c>
      <c r="R80" s="31" t="s">
        <v>62</v>
      </c>
      <c r="S80" s="31" t="s">
        <v>62</v>
      </c>
      <c r="T80" s="31" t="s">
        <v>62</v>
      </c>
      <c r="U80" s="31" t="s">
        <v>62</v>
      </c>
      <c r="V80" s="31" t="s">
        <v>62</v>
      </c>
      <c r="W80" s="31" t="s">
        <v>62</v>
      </c>
      <c r="X80" s="31" t="s">
        <v>62</v>
      </c>
      <c r="Y80" s="31" t="s">
        <v>62</v>
      </c>
      <c r="Z80" s="31" t="s">
        <v>62</v>
      </c>
      <c r="AA80" s="31" t="s">
        <v>62</v>
      </c>
      <c r="AB80" s="31" t="s">
        <v>62</v>
      </c>
      <c r="AC80" s="31" t="s">
        <v>62</v>
      </c>
      <c r="AD80" s="31" t="s">
        <v>62</v>
      </c>
      <c r="AE80" s="31" t="s">
        <v>62</v>
      </c>
      <c r="AF80" s="31" t="s">
        <v>62</v>
      </c>
      <c r="AG80" s="31" t="s">
        <v>62</v>
      </c>
      <c r="AH80" s="31" t="s">
        <v>61</v>
      </c>
      <c r="AI80" s="31" t="s">
        <v>62</v>
      </c>
      <c r="AJ80" s="31" t="s">
        <v>62</v>
      </c>
      <c r="AK80" s="31" t="s">
        <v>181</v>
      </c>
      <c r="AL80" s="56">
        <v>375</v>
      </c>
      <c r="AM80" s="56">
        <v>383</v>
      </c>
      <c r="AN80" s="31" t="s">
        <v>387</v>
      </c>
      <c r="AO80" s="31" t="s">
        <v>182</v>
      </c>
      <c r="AP80" s="56">
        <v>3.75</v>
      </c>
      <c r="AQ80" s="56">
        <v>4.0449999999999999</v>
      </c>
      <c r="AR80" s="31" t="s">
        <v>388</v>
      </c>
      <c r="AS80" s="31" t="s">
        <v>434</v>
      </c>
      <c r="AT80" s="31" t="s">
        <v>169</v>
      </c>
      <c r="AU80" s="31">
        <v>10</v>
      </c>
      <c r="AV80" s="31" t="s">
        <v>15</v>
      </c>
      <c r="AW80" s="31">
        <v>8</v>
      </c>
      <c r="AX80" s="31">
        <v>11</v>
      </c>
      <c r="AY80" s="31">
        <v>88</v>
      </c>
      <c r="AZ80" s="31">
        <v>880</v>
      </c>
      <c r="BA80" s="31">
        <v>330</v>
      </c>
      <c r="BB80" s="31">
        <v>379.16</v>
      </c>
      <c r="BC80" s="56">
        <v>1536</v>
      </c>
      <c r="BD80" s="31" t="s">
        <v>389</v>
      </c>
      <c r="BE80" s="56">
        <v>365</v>
      </c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26.4" x14ac:dyDescent="0.25">
      <c r="A81" s="31" t="s">
        <v>126</v>
      </c>
      <c r="B81" s="31" t="s">
        <v>585</v>
      </c>
      <c r="C81" s="31" t="s">
        <v>195</v>
      </c>
      <c r="D81" s="31" t="s">
        <v>394</v>
      </c>
      <c r="E81" s="31" t="s">
        <v>393</v>
      </c>
      <c r="F81" s="31" t="s">
        <v>62</v>
      </c>
      <c r="G81" s="31" t="s">
        <v>41</v>
      </c>
      <c r="H81" s="31" t="s">
        <v>61</v>
      </c>
      <c r="I81" s="31" t="s">
        <v>62</v>
      </c>
      <c r="J81" s="31" t="s">
        <v>63</v>
      </c>
      <c r="K81" s="31" t="s">
        <v>62</v>
      </c>
      <c r="L81" s="31" t="s">
        <v>62</v>
      </c>
      <c r="M81" s="31" t="s">
        <v>61</v>
      </c>
      <c r="N81" s="31" t="s">
        <v>63</v>
      </c>
      <c r="O81" s="31" t="s">
        <v>62</v>
      </c>
      <c r="P81" s="31" t="s">
        <v>62</v>
      </c>
      <c r="Q81" s="31" t="s">
        <v>62</v>
      </c>
      <c r="R81" s="31" t="s">
        <v>62</v>
      </c>
      <c r="S81" s="31" t="s">
        <v>62</v>
      </c>
      <c r="T81" s="31" t="s">
        <v>62</v>
      </c>
      <c r="U81" s="31" t="s">
        <v>62</v>
      </c>
      <c r="V81" s="31" t="s">
        <v>62</v>
      </c>
      <c r="W81" s="31" t="s">
        <v>62</v>
      </c>
      <c r="X81" s="31" t="s">
        <v>62</v>
      </c>
      <c r="Y81" s="31" t="s">
        <v>62</v>
      </c>
      <c r="Z81" s="31" t="s">
        <v>62</v>
      </c>
      <c r="AA81" s="31" t="s">
        <v>62</v>
      </c>
      <c r="AB81" s="31" t="s">
        <v>62</v>
      </c>
      <c r="AC81" s="31" t="s">
        <v>62</v>
      </c>
      <c r="AD81" s="31" t="s">
        <v>62</v>
      </c>
      <c r="AE81" s="31" t="s">
        <v>62</v>
      </c>
      <c r="AF81" s="31" t="s">
        <v>62</v>
      </c>
      <c r="AG81" s="31" t="s">
        <v>62</v>
      </c>
      <c r="AH81" s="31" t="s">
        <v>61</v>
      </c>
      <c r="AI81" s="31" t="s">
        <v>62</v>
      </c>
      <c r="AJ81" s="31" t="s">
        <v>62</v>
      </c>
      <c r="AK81" s="31" t="s">
        <v>183</v>
      </c>
      <c r="AL81" s="56">
        <v>800</v>
      </c>
      <c r="AM81" s="56">
        <v>813</v>
      </c>
      <c r="AN81" s="31" t="s">
        <v>390</v>
      </c>
      <c r="AO81" s="31" t="s">
        <v>171</v>
      </c>
      <c r="AP81" s="56">
        <v>9.6</v>
      </c>
      <c r="AQ81" s="56">
        <v>10.081</v>
      </c>
      <c r="AR81" s="31" t="s">
        <v>391</v>
      </c>
      <c r="AS81" s="31" t="s">
        <v>434</v>
      </c>
      <c r="AT81" s="31" t="s">
        <v>172</v>
      </c>
      <c r="AU81" s="31">
        <v>12</v>
      </c>
      <c r="AV81" s="31" t="s">
        <v>15</v>
      </c>
      <c r="AW81" s="31">
        <v>8</v>
      </c>
      <c r="AX81" s="31">
        <v>5</v>
      </c>
      <c r="AY81" s="31">
        <v>40</v>
      </c>
      <c r="AZ81" s="31">
        <v>480</v>
      </c>
      <c r="BA81" s="31">
        <v>384</v>
      </c>
      <c r="BB81" s="31">
        <v>426.44</v>
      </c>
      <c r="BC81" s="56">
        <v>1530</v>
      </c>
      <c r="BD81" s="31" t="s">
        <v>369</v>
      </c>
      <c r="BE81" s="56">
        <v>365</v>
      </c>
      <c r="BF81" s="1"/>
      <c r="BG81" s="1"/>
      <c r="BH81" s="1"/>
      <c r="BI81" s="1"/>
      <c r="BJ81" s="1"/>
      <c r="BK81" s="1"/>
      <c r="BL81" s="1"/>
      <c r="BM81" s="1"/>
      <c r="BN81" s="1"/>
    </row>
  </sheetData>
  <sheetProtection sheet="1" objects="1" scenarios="1"/>
  <autoFilter ref="A2:BN83" xr:uid="{00000000-0009-0000-0000-000004000000}"/>
  <sortState ref="A4:BC67">
    <sortCondition ref="A4"/>
  </sortState>
  <conditionalFormatting sqref="A3:A81 C3:BE81">
    <cfRule type="containsBlanks" dxfId="571" priority="671">
      <formula>LEN(TRIM(A3))=0</formula>
    </cfRule>
  </conditionalFormatting>
  <conditionalFormatting sqref="G4 D3:I3 K3:AJ3 N4 D4:E12 P4:Q4 S4 V4:AF4 K4:L15 O4:O15 T4:U15 AG4:AJ12 H36:T36 H35:U35 H69:U70 K19:L72 T19:U72 O19:O72 H53:U54">
    <cfRule type="containsBlanks" dxfId="570" priority="670">
      <formula>LEN(TRIM(D3))=0</formula>
    </cfRule>
  </conditionalFormatting>
  <conditionalFormatting sqref="G9:G14 G19:G23 N9:N14 D19 P9:Q14 P19:Q20 S9:S14 V9:AF12 V13:AJ14 M19:N23 Q21:Q23 S19:S23 V19:AJ23 D20:E23">
    <cfRule type="containsBlanks" dxfId="569" priority="656">
      <formula>LEN(TRIM(D9))=0</formula>
    </cfRule>
  </conditionalFormatting>
  <conditionalFormatting sqref="F19:F23 F4:F14">
    <cfRule type="containsBlanks" dxfId="568" priority="655">
      <formula>LEN(TRIM(F4))=0</formula>
    </cfRule>
  </conditionalFormatting>
  <conditionalFormatting sqref="E53">
    <cfRule type="containsBlanks" dxfId="567" priority="524">
      <formula>LEN(TRIM(E53))=0</formula>
    </cfRule>
  </conditionalFormatting>
  <conditionalFormatting sqref="E37">
    <cfRule type="containsBlanks" dxfId="566" priority="616">
      <formula>LEN(TRIM(E37))=0</formula>
    </cfRule>
  </conditionalFormatting>
  <conditionalFormatting sqref="E70">
    <cfRule type="containsBlanks" dxfId="565" priority="571">
      <formula>LEN(TRIM(E70))=0</formula>
    </cfRule>
  </conditionalFormatting>
  <conditionalFormatting sqref="E25">
    <cfRule type="containsBlanks" dxfId="564" priority="619">
      <formula>LEN(TRIM(E25))=0</formula>
    </cfRule>
  </conditionalFormatting>
  <conditionalFormatting sqref="E52">
    <cfRule type="containsBlanks" dxfId="563" priority="614">
      <formula>LEN(TRIM(E52))=0</formula>
    </cfRule>
  </conditionalFormatting>
  <conditionalFormatting sqref="E31">
    <cfRule type="containsBlanks" dxfId="562" priority="648">
      <formula>LEN(TRIM(E31))=0</formula>
    </cfRule>
  </conditionalFormatting>
  <conditionalFormatting sqref="E36">
    <cfRule type="containsBlanks" dxfId="561" priority="588">
      <formula>LEN(TRIM(E36))=0</formula>
    </cfRule>
  </conditionalFormatting>
  <conditionalFormatting sqref="E70">
    <cfRule type="containsBlanks" dxfId="560" priority="525">
      <formula>LEN(TRIM(E70))=0</formula>
    </cfRule>
  </conditionalFormatting>
  <conditionalFormatting sqref="E73">
    <cfRule type="containsBlanks" dxfId="559" priority="611">
      <formula>LEN(TRIM(E73))=0</formula>
    </cfRule>
  </conditionalFormatting>
  <conditionalFormatting sqref="E14">
    <cfRule type="containsBlanks" dxfId="558" priority="599">
      <formula>LEN(TRIM(E14))=0</formula>
    </cfRule>
  </conditionalFormatting>
  <conditionalFormatting sqref="D31">
    <cfRule type="containsBlanks" dxfId="557" priority="639">
      <formula>LEN(TRIM(D31))=0</formula>
    </cfRule>
  </conditionalFormatting>
  <conditionalFormatting sqref="D32">
    <cfRule type="containsBlanks" dxfId="556" priority="638">
      <formula>LEN(TRIM(D32))=0</formula>
    </cfRule>
  </conditionalFormatting>
  <conditionalFormatting sqref="V23:V26 V15 V38:V45 V48:V65">
    <cfRule type="containsBlanks" dxfId="555" priority="624">
      <formula>LEN(TRIM(V15))=0</formula>
    </cfRule>
  </conditionalFormatting>
  <conditionalFormatting sqref="D15">
    <cfRule type="containsBlanks" dxfId="554" priority="635">
      <formula>LEN(TRIM(D15))=0</formula>
    </cfRule>
  </conditionalFormatting>
  <conditionalFormatting sqref="D76">
    <cfRule type="containsBlanks" dxfId="553" priority="560">
      <formula>LEN(TRIM(D76))=0</formula>
    </cfRule>
  </conditionalFormatting>
  <conditionalFormatting sqref="E15">
    <cfRule type="containsBlanks" dxfId="552" priority="630">
      <formula>LEN(TRIM(E15))=0</formula>
    </cfRule>
  </conditionalFormatting>
  <conditionalFormatting sqref="E68">
    <cfRule type="containsBlanks" dxfId="551" priority="541">
      <formula>LEN(TRIM(E68))=0</formula>
    </cfRule>
  </conditionalFormatting>
  <conditionalFormatting sqref="P38:P65">
    <cfRule type="containsBlanks" dxfId="550" priority="625">
      <formula>LEN(TRIM(P38))=0</formula>
    </cfRule>
  </conditionalFormatting>
  <conditionalFormatting sqref="M4:M15 M24:M30 M39:M47 M51:M65">
    <cfRule type="containsBlanks" dxfId="549" priority="623">
      <formula>LEN(TRIM(M4))=0</formula>
    </cfRule>
  </conditionalFormatting>
  <conditionalFormatting sqref="H4:H15 H19:H72 H56:U57 H51:U54">
    <cfRule type="containsBlanks" dxfId="548" priority="534">
      <formula>LEN(TRIM(H4))=0</formula>
    </cfRule>
  </conditionalFormatting>
  <conditionalFormatting sqref="F71:AJ80 D72:D80">
    <cfRule type="containsBlanks" dxfId="547" priority="622">
      <formula>LEN(TRIM(D71))=0</formula>
    </cfRule>
  </conditionalFormatting>
  <conditionalFormatting sqref="E72:E80">
    <cfRule type="containsBlanks" dxfId="546" priority="621">
      <formula>LEN(TRIM(E72))=0</formula>
    </cfRule>
  </conditionalFormatting>
  <conditionalFormatting sqref="E24">
    <cfRule type="containsBlanks" dxfId="545" priority="620">
      <formula>LEN(TRIM(E24))=0</formula>
    </cfRule>
  </conditionalFormatting>
  <conditionalFormatting sqref="E28">
    <cfRule type="containsBlanks" dxfId="544" priority="618">
      <formula>LEN(TRIM(E28))=0</formula>
    </cfRule>
  </conditionalFormatting>
  <conditionalFormatting sqref="E29">
    <cfRule type="containsBlanks" dxfId="543" priority="617">
      <formula>LEN(TRIM(E29))=0</formula>
    </cfRule>
  </conditionalFormatting>
  <conditionalFormatting sqref="E38">
    <cfRule type="containsBlanks" dxfId="542" priority="615">
      <formula>LEN(TRIM(E38))=0</formula>
    </cfRule>
  </conditionalFormatting>
  <conditionalFormatting sqref="E53">
    <cfRule type="containsBlanks" dxfId="541" priority="613">
      <formula>LEN(TRIM(E53))=0</formula>
    </cfRule>
  </conditionalFormatting>
  <conditionalFormatting sqref="E54:E56">
    <cfRule type="containsBlanks" dxfId="540" priority="612">
      <formula>LEN(TRIM(E54))=0</formula>
    </cfRule>
  </conditionalFormatting>
  <conditionalFormatting sqref="E77">
    <cfRule type="containsBlanks" dxfId="539" priority="610">
      <formula>LEN(TRIM(E77))=0</formula>
    </cfRule>
  </conditionalFormatting>
  <conditionalFormatting sqref="D49">
    <cfRule type="containsBlanks" dxfId="538" priority="546">
      <formula>LEN(TRIM(D49))=0</formula>
    </cfRule>
  </conditionalFormatting>
  <conditionalFormatting sqref="E26">
    <cfRule type="containsBlanks" dxfId="537" priority="595">
      <formula>LEN(TRIM(E26))=0</formula>
    </cfRule>
  </conditionalFormatting>
  <conditionalFormatting sqref="E46">
    <cfRule type="containsBlanks" dxfId="536" priority="584">
      <formula>LEN(TRIM(E46))=0</formula>
    </cfRule>
  </conditionalFormatting>
  <conditionalFormatting sqref="D77">
    <cfRule type="containsBlanks" dxfId="535" priority="606">
      <formula>LEN(TRIM(D77))=0</formula>
    </cfRule>
  </conditionalFormatting>
  <conditionalFormatting sqref="E67">
    <cfRule type="containsBlanks" dxfId="534" priority="542">
      <formula>LEN(TRIM(E67))=0</formula>
    </cfRule>
  </conditionalFormatting>
  <conditionalFormatting sqref="E33">
    <cfRule type="containsBlanks" dxfId="533" priority="591">
      <formula>LEN(TRIM(E33))=0</formula>
    </cfRule>
  </conditionalFormatting>
  <conditionalFormatting sqref="E51">
    <cfRule type="containsBlanks" dxfId="532" priority="580">
      <formula>LEN(TRIM(E51))=0</formula>
    </cfRule>
  </conditionalFormatting>
  <conditionalFormatting sqref="D24">
    <cfRule type="containsBlanks" dxfId="531" priority="602">
      <formula>LEN(TRIM(D24))=0</formula>
    </cfRule>
  </conditionalFormatting>
  <conditionalFormatting sqref="D25">
    <cfRule type="containsBlanks" dxfId="530" priority="601">
      <formula>LEN(TRIM(D25))=0</formula>
    </cfRule>
  </conditionalFormatting>
  <conditionalFormatting sqref="E13">
    <cfRule type="containsBlanks" dxfId="529" priority="600">
      <formula>LEN(TRIM(E13))=0</formula>
    </cfRule>
  </conditionalFormatting>
  <conditionalFormatting sqref="E71">
    <cfRule type="containsBlanks" dxfId="528" priority="594">
      <formula>LEN(TRIM(E71))=0</formula>
    </cfRule>
  </conditionalFormatting>
  <conditionalFormatting sqref="E73">
    <cfRule type="containsBlanks" dxfId="527" priority="520">
      <formula>LEN(TRIM(E73))=0</formula>
    </cfRule>
  </conditionalFormatting>
  <conditionalFormatting sqref="E32">
    <cfRule type="containsBlanks" dxfId="526" priority="592">
      <formula>LEN(TRIM(E32))=0</formula>
    </cfRule>
  </conditionalFormatting>
  <conditionalFormatting sqref="E34">
    <cfRule type="containsBlanks" dxfId="525" priority="590">
      <formula>LEN(TRIM(E34))=0</formula>
    </cfRule>
  </conditionalFormatting>
  <conditionalFormatting sqref="E35">
    <cfRule type="containsBlanks" dxfId="524" priority="589">
      <formula>LEN(TRIM(E35))=0</formula>
    </cfRule>
  </conditionalFormatting>
  <conditionalFormatting sqref="E40">
    <cfRule type="containsBlanks" dxfId="523" priority="587">
      <formula>LEN(TRIM(E40))=0</formula>
    </cfRule>
  </conditionalFormatting>
  <conditionalFormatting sqref="E41">
    <cfRule type="containsBlanks" dxfId="522" priority="586">
      <formula>LEN(TRIM(E41))=0</formula>
    </cfRule>
  </conditionalFormatting>
  <conditionalFormatting sqref="E42">
    <cfRule type="containsBlanks" dxfId="521" priority="585">
      <formula>LEN(TRIM(E42))=0</formula>
    </cfRule>
  </conditionalFormatting>
  <conditionalFormatting sqref="E47">
    <cfRule type="containsBlanks" dxfId="520" priority="583">
      <formula>LEN(TRIM(E47))=0</formula>
    </cfRule>
  </conditionalFormatting>
  <conditionalFormatting sqref="E49">
    <cfRule type="containsBlanks" dxfId="519" priority="582">
      <formula>LEN(TRIM(E49))=0</formula>
    </cfRule>
  </conditionalFormatting>
  <conditionalFormatting sqref="E50">
    <cfRule type="containsBlanks" dxfId="518" priority="581">
      <formula>LEN(TRIM(E50))=0</formula>
    </cfRule>
  </conditionalFormatting>
  <conditionalFormatting sqref="E54">
    <cfRule type="containsBlanks" dxfId="517" priority="579">
      <formula>LEN(TRIM(E54))=0</formula>
    </cfRule>
  </conditionalFormatting>
  <conditionalFormatting sqref="E56">
    <cfRule type="containsBlanks" dxfId="516" priority="578">
      <formula>LEN(TRIM(E56))=0</formula>
    </cfRule>
  </conditionalFormatting>
  <conditionalFormatting sqref="E57">
    <cfRule type="containsBlanks" dxfId="515" priority="577">
      <formula>LEN(TRIM(E57))=0</formula>
    </cfRule>
  </conditionalFormatting>
  <conditionalFormatting sqref="E72">
    <cfRule type="containsBlanks" dxfId="514" priority="576">
      <formula>LEN(TRIM(E72))=0</formula>
    </cfRule>
  </conditionalFormatting>
  <conditionalFormatting sqref="E74">
    <cfRule type="containsBlanks" dxfId="513" priority="575">
      <formula>LEN(TRIM(E74))=0</formula>
    </cfRule>
  </conditionalFormatting>
  <conditionalFormatting sqref="E75">
    <cfRule type="containsBlanks" dxfId="512" priority="574">
      <formula>LEN(TRIM(E75))=0</formula>
    </cfRule>
  </conditionalFormatting>
  <conditionalFormatting sqref="D75">
    <cfRule type="containsBlanks" dxfId="511" priority="573">
      <formula>LEN(TRIM(D75))=0</formula>
    </cfRule>
  </conditionalFormatting>
  <conditionalFormatting sqref="E19">
    <cfRule type="containsBlanks" dxfId="510" priority="572">
      <formula>LEN(TRIM(E19))=0</formula>
    </cfRule>
  </conditionalFormatting>
  <conditionalFormatting sqref="E44">
    <cfRule type="containsBlanks" dxfId="509" priority="570">
      <formula>LEN(TRIM(E44))=0</formula>
    </cfRule>
  </conditionalFormatting>
  <conditionalFormatting sqref="E65">
    <cfRule type="containsBlanks" dxfId="508" priority="499">
      <formula>LEN(TRIM(E65))=0</formula>
    </cfRule>
  </conditionalFormatting>
  <conditionalFormatting sqref="W16:AJ16 V18:AJ18 F18:G18 S18 J17:L17 O17 T17:U18 J18:Q18 H17:I18 F16:U16 R17:R18">
    <cfRule type="containsBlanks" dxfId="507" priority="495">
      <formula>LEN(TRIM(F16))=0</formula>
    </cfRule>
  </conditionalFormatting>
  <conditionalFormatting sqref="E76">
    <cfRule type="containsBlanks" dxfId="506" priority="564">
      <formula>LEN(TRIM(E76))=0</formula>
    </cfRule>
  </conditionalFormatting>
  <conditionalFormatting sqref="E65">
    <cfRule type="containsBlanks" dxfId="505" priority="544">
      <formula>LEN(TRIM(E65))=0</formula>
    </cfRule>
  </conditionalFormatting>
  <conditionalFormatting sqref="D16">
    <cfRule type="containsBlanks" dxfId="504" priority="492">
      <formula>LEN(TRIM(D16))=0</formula>
    </cfRule>
  </conditionalFormatting>
  <conditionalFormatting sqref="V16">
    <cfRule type="containsBlanks" dxfId="503" priority="490">
      <formula>LEN(TRIM(V16))=0</formula>
    </cfRule>
  </conditionalFormatting>
  <conditionalFormatting sqref="E16">
    <cfRule type="containsBlanks" dxfId="502" priority="487">
      <formula>LEN(TRIM(E16))=0</formula>
    </cfRule>
  </conditionalFormatting>
  <conditionalFormatting sqref="D77">
    <cfRule type="containsBlanks" dxfId="501" priority="463">
      <formula>LEN(TRIM(D77))=0</formula>
    </cfRule>
  </conditionalFormatting>
  <conditionalFormatting sqref="D51">
    <cfRule type="containsBlanks" dxfId="500" priority="545">
      <formula>LEN(TRIM(D51))=0</formula>
    </cfRule>
  </conditionalFormatting>
  <conditionalFormatting sqref="E66">
    <cfRule type="containsBlanks" dxfId="499" priority="543">
      <formula>LEN(TRIM(E66))=0</formula>
    </cfRule>
  </conditionalFormatting>
  <conditionalFormatting sqref="E69">
    <cfRule type="containsBlanks" dxfId="498" priority="540">
      <formula>LEN(TRIM(E69))=0</formula>
    </cfRule>
  </conditionalFormatting>
  <conditionalFormatting sqref="D13">
    <cfRule type="containsBlanks" dxfId="497" priority="539">
      <formula>LEN(TRIM(D13))=0</formula>
    </cfRule>
  </conditionalFormatting>
  <conditionalFormatting sqref="D14">
    <cfRule type="containsBlanks" dxfId="496" priority="538">
      <formula>LEN(TRIM(D14))=0</formula>
    </cfRule>
  </conditionalFormatting>
  <conditionalFormatting sqref="F45:F51 F54:F64">
    <cfRule type="containsBlanks" dxfId="495" priority="537">
      <formula>LEN(TRIM(F45))=0</formula>
    </cfRule>
  </conditionalFormatting>
  <conditionalFormatting sqref="I4:I15 I19:I72">
    <cfRule type="containsBlanks" dxfId="494" priority="536">
      <formula>LEN(TRIM(I4))=0</formula>
    </cfRule>
  </conditionalFormatting>
  <conditionalFormatting sqref="R4:R15 R19:R72">
    <cfRule type="containsBlanks" dxfId="493" priority="535">
      <formula>LEN(TRIM(R4))=0</formula>
    </cfRule>
  </conditionalFormatting>
  <conditionalFormatting sqref="W49:X49">
    <cfRule type="containsBlanks" dxfId="492" priority="533">
      <formula>LEN(TRIM(W49))=0</formula>
    </cfRule>
  </conditionalFormatting>
  <conditionalFormatting sqref="E69">
    <cfRule type="containsBlanks" dxfId="491" priority="517">
      <formula>LEN(TRIM(E69))=0</formula>
    </cfRule>
  </conditionalFormatting>
  <conditionalFormatting sqref="E72">
    <cfRule type="containsBlanks" dxfId="490" priority="530">
      <formula>LEN(TRIM(E72))=0</formula>
    </cfRule>
  </conditionalFormatting>
  <conditionalFormatting sqref="D75">
    <cfRule type="containsBlanks" dxfId="489" priority="513">
      <formula>LEN(TRIM(D75))=0</formula>
    </cfRule>
  </conditionalFormatting>
  <conditionalFormatting sqref="E67">
    <cfRule type="containsBlanks" dxfId="488" priority="497">
      <formula>LEN(TRIM(E67))=0</formula>
    </cfRule>
  </conditionalFormatting>
  <conditionalFormatting sqref="E52">
    <cfRule type="containsBlanks" dxfId="487" priority="532">
      <formula>LEN(TRIM(E52))=0</formula>
    </cfRule>
  </conditionalFormatting>
  <conditionalFormatting sqref="E54">
    <cfRule type="containsBlanks" dxfId="486" priority="531">
      <formula>LEN(TRIM(E54))=0</formula>
    </cfRule>
  </conditionalFormatting>
  <conditionalFormatting sqref="E76">
    <cfRule type="containsBlanks" dxfId="485" priority="529">
      <formula>LEN(TRIM(E76))=0</formula>
    </cfRule>
  </conditionalFormatting>
  <conditionalFormatting sqref="D76">
    <cfRule type="containsBlanks" dxfId="484" priority="527">
      <formula>LEN(TRIM(D76))=0</formula>
    </cfRule>
  </conditionalFormatting>
  <conditionalFormatting sqref="E54:E56">
    <cfRule type="containsBlanks" dxfId="483" priority="523">
      <formula>LEN(TRIM(E54))=0</formula>
    </cfRule>
  </conditionalFormatting>
  <conditionalFormatting sqref="E56">
    <cfRule type="containsBlanks" dxfId="482" priority="522">
      <formula>LEN(TRIM(E56))=0</formula>
    </cfRule>
  </conditionalFormatting>
  <conditionalFormatting sqref="E71">
    <cfRule type="containsBlanks" dxfId="481" priority="521">
      <formula>LEN(TRIM(E71))=0</formula>
    </cfRule>
  </conditionalFormatting>
  <conditionalFormatting sqref="E74">
    <cfRule type="containsBlanks" dxfId="480" priority="519">
      <formula>LEN(TRIM(E74))=0</formula>
    </cfRule>
  </conditionalFormatting>
  <conditionalFormatting sqref="D74">
    <cfRule type="containsBlanks" dxfId="479" priority="518">
      <formula>LEN(TRIM(D74))=0</formula>
    </cfRule>
  </conditionalFormatting>
  <conditionalFormatting sqref="E75">
    <cfRule type="containsBlanks" dxfId="478" priority="516">
      <formula>LEN(TRIM(E75))=0</formula>
    </cfRule>
  </conditionalFormatting>
  <conditionalFormatting sqref="E64">
    <cfRule type="containsBlanks" dxfId="477" priority="500">
      <formula>LEN(TRIM(E64))=0</formula>
    </cfRule>
  </conditionalFormatting>
  <conditionalFormatting sqref="E78">
    <cfRule type="containsBlanks" dxfId="476" priority="506">
      <formula>LEN(TRIM(E78))=0</formula>
    </cfRule>
  </conditionalFormatting>
  <conditionalFormatting sqref="D78">
    <cfRule type="containsBlanks" dxfId="475" priority="503">
      <formula>LEN(TRIM(D78))=0</formula>
    </cfRule>
  </conditionalFormatting>
  <conditionalFormatting sqref="E66">
    <cfRule type="containsBlanks" dxfId="474" priority="498">
      <formula>LEN(TRIM(E66))=0</formula>
    </cfRule>
  </conditionalFormatting>
  <conditionalFormatting sqref="E68">
    <cfRule type="containsBlanks" dxfId="473" priority="496">
      <formula>LEN(TRIM(E68))=0</formula>
    </cfRule>
  </conditionalFormatting>
  <conditionalFormatting sqref="G17 M17:N17 D17 P17:Q17 S17 V17:AJ17">
    <cfRule type="containsBlanks" dxfId="472" priority="494">
      <formula>LEN(TRIM(D17))=0</formula>
    </cfRule>
  </conditionalFormatting>
  <conditionalFormatting sqref="F17">
    <cfRule type="containsBlanks" dxfId="471" priority="493">
      <formula>LEN(TRIM(F17))=0</formula>
    </cfRule>
  </conditionalFormatting>
  <conditionalFormatting sqref="E17">
    <cfRule type="containsBlanks" dxfId="470" priority="488">
      <formula>LEN(TRIM(E17))=0</formula>
    </cfRule>
  </conditionalFormatting>
  <conditionalFormatting sqref="E18">
    <cfRule type="containsBlanks" dxfId="469" priority="489">
      <formula>LEN(TRIM(E18))=0</formula>
    </cfRule>
  </conditionalFormatting>
  <conditionalFormatting sqref="D18">
    <cfRule type="containsBlanks" dxfId="468" priority="491">
      <formula>LEN(TRIM(D18))=0</formula>
    </cfRule>
  </conditionalFormatting>
  <conditionalFormatting sqref="AI28">
    <cfRule type="containsBlanks" dxfId="467" priority="486">
      <formula>LEN(TRIM(AI28))=0</formula>
    </cfRule>
  </conditionalFormatting>
  <conditionalFormatting sqref="E78">
    <cfRule type="containsBlanks" dxfId="466" priority="464">
      <formula>LEN(TRIM(E78))=0</formula>
    </cfRule>
  </conditionalFormatting>
  <conditionalFormatting sqref="D78">
    <cfRule type="containsBlanks" dxfId="465" priority="462">
      <formula>LEN(TRIM(D78))=0</formula>
    </cfRule>
  </conditionalFormatting>
  <conditionalFormatting sqref="C17:C27">
    <cfRule type="containsBlanks" dxfId="464" priority="482">
      <formula>LEN(TRIM(C17))=0</formula>
    </cfRule>
  </conditionalFormatting>
  <conditionalFormatting sqref="E68">
    <cfRule type="containsBlanks" dxfId="463" priority="472">
      <formula>LEN(TRIM(E68))=0</formula>
    </cfRule>
  </conditionalFormatting>
  <conditionalFormatting sqref="E71">
    <cfRule type="containsBlanks" dxfId="462" priority="481">
      <formula>LEN(TRIM(E71))=0</formula>
    </cfRule>
  </conditionalFormatting>
  <conditionalFormatting sqref="E78">
    <cfRule type="containsBlanks" dxfId="461" priority="470">
      <formula>LEN(TRIM(E78))=0</formula>
    </cfRule>
  </conditionalFormatting>
  <conditionalFormatting sqref="D74">
    <cfRule type="containsBlanks" dxfId="460" priority="469">
      <formula>LEN(TRIM(D74))=0</formula>
    </cfRule>
  </conditionalFormatting>
  <conditionalFormatting sqref="E66">
    <cfRule type="containsBlanks" dxfId="459" priority="458">
      <formula>LEN(TRIM(E66))=0</formula>
    </cfRule>
  </conditionalFormatting>
  <conditionalFormatting sqref="E75">
    <cfRule type="containsBlanks" dxfId="458" priority="480">
      <formula>LEN(TRIM(E75))=0</formula>
    </cfRule>
  </conditionalFormatting>
  <conditionalFormatting sqref="D75">
    <cfRule type="containsBlanks" dxfId="457" priority="479">
      <formula>LEN(TRIM(D75))=0</formula>
    </cfRule>
  </conditionalFormatting>
  <conditionalFormatting sqref="E69">
    <cfRule type="containsBlanks" dxfId="456" priority="478">
      <formula>LEN(TRIM(E69))=0</formula>
    </cfRule>
  </conditionalFormatting>
  <conditionalFormatting sqref="E54:E56">
    <cfRule type="containsBlanks" dxfId="455" priority="477">
      <formula>LEN(TRIM(E54))=0</formula>
    </cfRule>
  </conditionalFormatting>
  <conditionalFormatting sqref="E70">
    <cfRule type="containsBlanks" dxfId="454" priority="476">
      <formula>LEN(TRIM(E70))=0</formula>
    </cfRule>
  </conditionalFormatting>
  <conditionalFormatting sqref="E72">
    <cfRule type="containsBlanks" dxfId="453" priority="475">
      <formula>LEN(TRIM(E72))=0</formula>
    </cfRule>
  </conditionalFormatting>
  <conditionalFormatting sqref="E73">
    <cfRule type="containsBlanks" dxfId="452" priority="474">
      <formula>LEN(TRIM(E73))=0</formula>
    </cfRule>
  </conditionalFormatting>
  <conditionalFormatting sqref="D73">
    <cfRule type="containsBlanks" dxfId="451" priority="473">
      <formula>LEN(TRIM(D73))=0</formula>
    </cfRule>
  </conditionalFormatting>
  <conditionalFormatting sqref="E78">
    <cfRule type="containsBlanks" dxfId="450" priority="467">
      <formula>LEN(TRIM(E78))=0</formula>
    </cfRule>
  </conditionalFormatting>
  <conditionalFormatting sqref="D78">
    <cfRule type="containsBlanks" dxfId="449" priority="466">
      <formula>LEN(TRIM(D78))=0</formula>
    </cfRule>
  </conditionalFormatting>
  <conditionalFormatting sqref="E74">
    <cfRule type="containsBlanks" dxfId="448" priority="471">
      <formula>LEN(TRIM(E74))=0</formula>
    </cfRule>
  </conditionalFormatting>
  <conditionalFormatting sqref="D78">
    <cfRule type="containsBlanks" dxfId="447" priority="468">
      <formula>LEN(TRIM(D78))=0</formula>
    </cfRule>
  </conditionalFormatting>
  <conditionalFormatting sqref="E63">
    <cfRule type="containsBlanks" dxfId="446" priority="461">
      <formula>LEN(TRIM(E63))=0</formula>
    </cfRule>
  </conditionalFormatting>
  <conditionalFormatting sqref="E77">
    <cfRule type="containsBlanks" dxfId="445" priority="465">
      <formula>LEN(TRIM(E77))=0</formula>
    </cfRule>
  </conditionalFormatting>
  <conditionalFormatting sqref="E64">
    <cfRule type="containsBlanks" dxfId="444" priority="460">
      <formula>LEN(TRIM(E64))=0</formula>
    </cfRule>
  </conditionalFormatting>
  <conditionalFormatting sqref="E65">
    <cfRule type="containsBlanks" dxfId="443" priority="459">
      <formula>LEN(TRIM(E65))=0</formula>
    </cfRule>
  </conditionalFormatting>
  <conditionalFormatting sqref="E67">
    <cfRule type="containsBlanks" dxfId="442" priority="457">
      <formula>LEN(TRIM(E67))=0</formula>
    </cfRule>
  </conditionalFormatting>
  <conditionalFormatting sqref="E67">
    <cfRule type="containsBlanks" dxfId="441" priority="446">
      <formula>LEN(TRIM(E67))=0</formula>
    </cfRule>
  </conditionalFormatting>
  <conditionalFormatting sqref="E70">
    <cfRule type="containsBlanks" dxfId="440" priority="456">
      <formula>LEN(TRIM(E70))=0</formula>
    </cfRule>
  </conditionalFormatting>
  <conditionalFormatting sqref="E77">
    <cfRule type="containsBlanks" dxfId="439" priority="444">
      <formula>LEN(TRIM(E77))=0</formula>
    </cfRule>
  </conditionalFormatting>
  <conditionalFormatting sqref="D73">
    <cfRule type="containsBlanks" dxfId="438" priority="442">
      <formula>LEN(TRIM(D73))=0</formula>
    </cfRule>
  </conditionalFormatting>
  <conditionalFormatting sqref="E65">
    <cfRule type="containsBlanks" dxfId="437" priority="426">
      <formula>LEN(TRIM(E65))=0</formula>
    </cfRule>
  </conditionalFormatting>
  <conditionalFormatting sqref="E74">
    <cfRule type="containsBlanks" dxfId="436" priority="455">
      <formula>LEN(TRIM(E74))=0</formula>
    </cfRule>
  </conditionalFormatting>
  <conditionalFormatting sqref="E78">
    <cfRule type="containsBlanks" dxfId="435" priority="454">
      <formula>LEN(TRIM(E78))=0</formula>
    </cfRule>
  </conditionalFormatting>
  <conditionalFormatting sqref="D74">
    <cfRule type="containsBlanks" dxfId="434" priority="453">
      <formula>LEN(TRIM(D74))=0</formula>
    </cfRule>
  </conditionalFormatting>
  <conditionalFormatting sqref="D78">
    <cfRule type="containsBlanks" dxfId="433" priority="452">
      <formula>LEN(TRIM(D78))=0</formula>
    </cfRule>
  </conditionalFormatting>
  <conditionalFormatting sqref="E68">
    <cfRule type="containsBlanks" dxfId="432" priority="451">
      <formula>LEN(TRIM(E68))=0</formula>
    </cfRule>
  </conditionalFormatting>
  <conditionalFormatting sqref="E69">
    <cfRule type="containsBlanks" dxfId="431" priority="450">
      <formula>LEN(TRIM(E69))=0</formula>
    </cfRule>
  </conditionalFormatting>
  <conditionalFormatting sqref="E71">
    <cfRule type="containsBlanks" dxfId="430" priority="449">
      <formula>LEN(TRIM(E71))=0</formula>
    </cfRule>
  </conditionalFormatting>
  <conditionalFormatting sqref="E72">
    <cfRule type="containsBlanks" dxfId="429" priority="448">
      <formula>LEN(TRIM(E72))=0</formula>
    </cfRule>
  </conditionalFormatting>
  <conditionalFormatting sqref="D72">
    <cfRule type="containsBlanks" dxfId="428" priority="447">
      <formula>LEN(TRIM(D72))=0</formula>
    </cfRule>
  </conditionalFormatting>
  <conditionalFormatting sqref="E78">
    <cfRule type="containsBlanks" dxfId="427" priority="443">
      <formula>LEN(TRIM(E78))=0</formula>
    </cfRule>
  </conditionalFormatting>
  <conditionalFormatting sqref="D78">
    <cfRule type="containsBlanks" dxfId="426" priority="440">
      <formula>LEN(TRIM(D78))=0</formula>
    </cfRule>
  </conditionalFormatting>
  <conditionalFormatting sqref="E77">
    <cfRule type="containsBlanks" dxfId="425" priority="439">
      <formula>LEN(TRIM(E77))=0</formula>
    </cfRule>
  </conditionalFormatting>
  <conditionalFormatting sqref="D77">
    <cfRule type="containsBlanks" dxfId="424" priority="437">
      <formula>LEN(TRIM(D77))=0</formula>
    </cfRule>
  </conditionalFormatting>
  <conditionalFormatting sqref="E73">
    <cfRule type="containsBlanks" dxfId="423" priority="445">
      <formula>LEN(TRIM(E73))=0</formula>
    </cfRule>
  </conditionalFormatting>
  <conditionalFormatting sqref="D77">
    <cfRule type="containsBlanks" dxfId="422" priority="431">
      <formula>LEN(TRIM(D77))=0</formula>
    </cfRule>
  </conditionalFormatting>
  <conditionalFormatting sqref="D77">
    <cfRule type="containsBlanks" dxfId="421" priority="441">
      <formula>LEN(TRIM(D77))=0</formula>
    </cfRule>
  </conditionalFormatting>
  <conditionalFormatting sqref="E62">
    <cfRule type="containsBlanks" dxfId="420" priority="429">
      <formula>LEN(TRIM(E62))=0</formula>
    </cfRule>
  </conditionalFormatting>
  <conditionalFormatting sqref="E78">
    <cfRule type="containsBlanks" dxfId="419" priority="438">
      <formula>LEN(TRIM(E78))=0</formula>
    </cfRule>
  </conditionalFormatting>
  <conditionalFormatting sqref="D78">
    <cfRule type="containsBlanks" dxfId="418" priority="436">
      <formula>LEN(TRIM(D78))=0</formula>
    </cfRule>
  </conditionalFormatting>
  <conditionalFormatting sqref="E76">
    <cfRule type="containsBlanks" dxfId="417" priority="435">
      <formula>LEN(TRIM(E76))=0</formula>
    </cfRule>
  </conditionalFormatting>
  <conditionalFormatting sqref="E77">
    <cfRule type="containsBlanks" dxfId="416" priority="434">
      <formula>LEN(TRIM(E77))=0</formula>
    </cfRule>
  </conditionalFormatting>
  <conditionalFormatting sqref="E78">
    <cfRule type="containsBlanks" dxfId="415" priority="433">
      <formula>LEN(TRIM(E78))=0</formula>
    </cfRule>
  </conditionalFormatting>
  <conditionalFormatting sqref="D76">
    <cfRule type="containsBlanks" dxfId="414" priority="432">
      <formula>LEN(TRIM(D76))=0</formula>
    </cfRule>
  </conditionalFormatting>
  <conditionalFormatting sqref="D78">
    <cfRule type="containsBlanks" dxfId="413" priority="430">
      <formula>LEN(TRIM(D78))=0</formula>
    </cfRule>
  </conditionalFormatting>
  <conditionalFormatting sqref="E63">
    <cfRule type="containsBlanks" dxfId="412" priority="428">
      <formula>LEN(TRIM(E63))=0</formula>
    </cfRule>
  </conditionalFormatting>
  <conditionalFormatting sqref="E64">
    <cfRule type="containsBlanks" dxfId="411" priority="427">
      <formula>LEN(TRIM(E64))=0</formula>
    </cfRule>
  </conditionalFormatting>
  <conditionalFormatting sqref="E66">
    <cfRule type="containsBlanks" dxfId="410" priority="425">
      <formula>LEN(TRIM(E66))=0</formula>
    </cfRule>
  </conditionalFormatting>
  <conditionalFormatting sqref="E74">
    <cfRule type="containsBlanks" dxfId="409" priority="403">
      <formula>LEN(TRIM(E74))=0</formula>
    </cfRule>
  </conditionalFormatting>
  <conditionalFormatting sqref="E78">
    <cfRule type="containsBlanks" dxfId="408" priority="402">
      <formula>LEN(TRIM(E78))=0</formula>
    </cfRule>
  </conditionalFormatting>
  <conditionalFormatting sqref="E72">
    <cfRule type="containsBlanks" dxfId="407" priority="411">
      <formula>LEN(TRIM(E72))=0</formula>
    </cfRule>
  </conditionalFormatting>
  <conditionalFormatting sqref="E72">
    <cfRule type="containsBlanks" dxfId="406" priority="400">
      <formula>LEN(TRIM(E72))=0</formula>
    </cfRule>
  </conditionalFormatting>
  <conditionalFormatting sqref="E75">
    <cfRule type="containsBlanks" dxfId="405" priority="421">
      <formula>LEN(TRIM(E75))=0</formula>
    </cfRule>
  </conditionalFormatting>
  <conditionalFormatting sqref="D78">
    <cfRule type="containsBlanks" dxfId="404" priority="409">
      <formula>LEN(TRIM(D78))=0</formula>
    </cfRule>
  </conditionalFormatting>
  <conditionalFormatting sqref="E70">
    <cfRule type="containsBlanks" dxfId="403" priority="405">
      <formula>LEN(TRIM(E70))=0</formula>
    </cfRule>
  </conditionalFormatting>
  <conditionalFormatting sqref="E57">
    <cfRule type="containsBlanks" dxfId="402" priority="422">
      <formula>LEN(TRIM(E57))=0</formula>
    </cfRule>
  </conditionalFormatting>
  <conditionalFormatting sqref="E79">
    <cfRule type="containsBlanks" dxfId="401" priority="420">
      <formula>LEN(TRIM(E79))=0</formula>
    </cfRule>
  </conditionalFormatting>
  <conditionalFormatting sqref="D79">
    <cfRule type="containsBlanks" dxfId="400" priority="419">
      <formula>LEN(TRIM(D79))=0</formula>
    </cfRule>
  </conditionalFormatting>
  <conditionalFormatting sqref="E69">
    <cfRule type="containsBlanks" dxfId="399" priority="406">
      <formula>LEN(TRIM(E69))=0</formula>
    </cfRule>
  </conditionalFormatting>
  <conditionalFormatting sqref="E73">
    <cfRule type="containsBlanks" dxfId="398" priority="418">
      <formula>LEN(TRIM(E73))=0</formula>
    </cfRule>
  </conditionalFormatting>
  <conditionalFormatting sqref="E75">
    <cfRule type="containsBlanks" dxfId="397" priority="396">
      <formula>LEN(TRIM(E75))=0</formula>
    </cfRule>
  </conditionalFormatting>
  <conditionalFormatting sqref="E58">
    <cfRule type="containsBlanks" dxfId="396" priority="417">
      <formula>LEN(TRIM(E58))=0</formula>
    </cfRule>
  </conditionalFormatting>
  <conditionalFormatting sqref="E59">
    <cfRule type="containsBlanks" dxfId="395" priority="416">
      <formula>LEN(TRIM(E59))=0</formula>
    </cfRule>
  </conditionalFormatting>
  <conditionalFormatting sqref="E74">
    <cfRule type="containsBlanks" dxfId="394" priority="415">
      <formula>LEN(TRIM(E74))=0</formula>
    </cfRule>
  </conditionalFormatting>
  <conditionalFormatting sqref="E76">
    <cfRule type="containsBlanks" dxfId="393" priority="414">
      <formula>LEN(TRIM(E76))=0</formula>
    </cfRule>
  </conditionalFormatting>
  <conditionalFormatting sqref="E77">
    <cfRule type="containsBlanks" dxfId="392" priority="413">
      <formula>LEN(TRIM(E77))=0</formula>
    </cfRule>
  </conditionalFormatting>
  <conditionalFormatting sqref="D77">
    <cfRule type="containsBlanks" dxfId="391" priority="412">
      <formula>LEN(TRIM(D77))=0</formula>
    </cfRule>
  </conditionalFormatting>
  <conditionalFormatting sqref="E67">
    <cfRule type="containsBlanks" dxfId="390" priority="387">
      <formula>LEN(TRIM(E67))=0</formula>
    </cfRule>
  </conditionalFormatting>
  <conditionalFormatting sqref="E78">
    <cfRule type="containsBlanks" dxfId="389" priority="410">
      <formula>LEN(TRIM(E78))=0</formula>
    </cfRule>
  </conditionalFormatting>
  <conditionalFormatting sqref="E67">
    <cfRule type="containsBlanks" dxfId="388" priority="408">
      <formula>LEN(TRIM(E67))=0</formula>
    </cfRule>
  </conditionalFormatting>
  <conditionalFormatting sqref="D80">
    <cfRule type="containsBlanks" dxfId="387" priority="362">
      <formula>LEN(TRIM(D80))=0</formula>
    </cfRule>
  </conditionalFormatting>
  <conditionalFormatting sqref="E68">
    <cfRule type="containsBlanks" dxfId="386" priority="407">
      <formula>LEN(TRIM(E68))=0</formula>
    </cfRule>
  </conditionalFormatting>
  <conditionalFormatting sqref="E71">
    <cfRule type="containsBlanks" dxfId="385" priority="404">
      <formula>LEN(TRIM(E71))=0</formula>
    </cfRule>
  </conditionalFormatting>
  <conditionalFormatting sqref="E71">
    <cfRule type="containsBlanks" dxfId="384" priority="393">
      <formula>LEN(TRIM(E71))=0</formula>
    </cfRule>
  </conditionalFormatting>
  <conditionalFormatting sqref="D77">
    <cfRule type="containsBlanks" dxfId="383" priority="391">
      <formula>LEN(TRIM(D77))=0</formula>
    </cfRule>
  </conditionalFormatting>
  <conditionalFormatting sqref="E69">
    <cfRule type="containsBlanks" dxfId="382" priority="385">
      <formula>LEN(TRIM(E69))=0</formula>
    </cfRule>
  </conditionalFormatting>
  <conditionalFormatting sqref="D78">
    <cfRule type="containsBlanks" dxfId="381" priority="401">
      <formula>LEN(TRIM(D78))=0</formula>
    </cfRule>
  </conditionalFormatting>
  <conditionalFormatting sqref="E57">
    <cfRule type="containsBlanks" dxfId="380" priority="399">
      <formula>LEN(TRIM(E57))=0</formula>
    </cfRule>
  </conditionalFormatting>
  <conditionalFormatting sqref="E58">
    <cfRule type="containsBlanks" dxfId="379" priority="398">
      <formula>LEN(TRIM(E58))=0</formula>
    </cfRule>
  </conditionalFormatting>
  <conditionalFormatting sqref="E73">
    <cfRule type="containsBlanks" dxfId="378" priority="397">
      <formula>LEN(TRIM(E73))=0</formula>
    </cfRule>
  </conditionalFormatting>
  <conditionalFormatting sqref="E76">
    <cfRule type="containsBlanks" dxfId="377" priority="395">
      <formula>LEN(TRIM(E76))=0</formula>
    </cfRule>
  </conditionalFormatting>
  <conditionalFormatting sqref="D76">
    <cfRule type="containsBlanks" dxfId="376" priority="394">
      <formula>LEN(TRIM(D76))=0</formula>
    </cfRule>
  </conditionalFormatting>
  <conditionalFormatting sqref="E77">
    <cfRule type="containsBlanks" dxfId="375" priority="392">
      <formula>LEN(TRIM(E77))=0</formula>
    </cfRule>
  </conditionalFormatting>
  <conditionalFormatting sqref="E66">
    <cfRule type="containsBlanks" dxfId="374" priority="388">
      <formula>LEN(TRIM(E66))=0</formula>
    </cfRule>
  </conditionalFormatting>
  <conditionalFormatting sqref="E80">
    <cfRule type="containsBlanks" dxfId="373" priority="390">
      <formula>LEN(TRIM(E80))=0</formula>
    </cfRule>
  </conditionalFormatting>
  <conditionalFormatting sqref="D80">
    <cfRule type="containsBlanks" dxfId="372" priority="389">
      <formula>LEN(TRIM(D80))=0</formula>
    </cfRule>
  </conditionalFormatting>
  <conditionalFormatting sqref="E68">
    <cfRule type="containsBlanks" dxfId="371" priority="386">
      <formula>LEN(TRIM(E68))=0</formula>
    </cfRule>
  </conditionalFormatting>
  <conditionalFormatting sqref="E70">
    <cfRule type="containsBlanks" dxfId="370" priority="384">
      <formula>LEN(TRIM(E70))=0</formula>
    </cfRule>
  </conditionalFormatting>
  <conditionalFormatting sqref="E65">
    <cfRule type="containsBlanks" dxfId="369" priority="361">
      <formula>LEN(TRIM(E65))=0</formula>
    </cfRule>
  </conditionalFormatting>
  <conditionalFormatting sqref="E70">
    <cfRule type="containsBlanks" dxfId="368" priority="372">
      <formula>LEN(TRIM(E70))=0</formula>
    </cfRule>
  </conditionalFormatting>
  <conditionalFormatting sqref="E73">
    <cfRule type="containsBlanks" dxfId="367" priority="381">
      <formula>LEN(TRIM(E73))=0</formula>
    </cfRule>
  </conditionalFormatting>
  <conditionalFormatting sqref="E80">
    <cfRule type="containsBlanks" dxfId="366" priority="370">
      <formula>LEN(TRIM(E80))=0</formula>
    </cfRule>
  </conditionalFormatting>
  <conditionalFormatting sqref="D76">
    <cfRule type="containsBlanks" dxfId="365" priority="369">
      <formula>LEN(TRIM(D76))=0</formula>
    </cfRule>
  </conditionalFormatting>
  <conditionalFormatting sqref="E68">
    <cfRule type="containsBlanks" dxfId="364" priority="358">
      <formula>LEN(TRIM(E68))=0</formula>
    </cfRule>
  </conditionalFormatting>
  <conditionalFormatting sqref="E77">
    <cfRule type="containsBlanks" dxfId="363" priority="380">
      <formula>LEN(TRIM(E77))=0</formula>
    </cfRule>
  </conditionalFormatting>
  <conditionalFormatting sqref="D77">
    <cfRule type="containsBlanks" dxfId="362" priority="379">
      <formula>LEN(TRIM(D77))=0</formula>
    </cfRule>
  </conditionalFormatting>
  <conditionalFormatting sqref="E71">
    <cfRule type="containsBlanks" dxfId="361" priority="378">
      <formula>LEN(TRIM(E71))=0</formula>
    </cfRule>
  </conditionalFormatting>
  <conditionalFormatting sqref="E57">
    <cfRule type="containsBlanks" dxfId="360" priority="377">
      <formula>LEN(TRIM(E57))=0</formula>
    </cfRule>
  </conditionalFormatting>
  <conditionalFormatting sqref="E72">
    <cfRule type="containsBlanks" dxfId="359" priority="376">
      <formula>LEN(TRIM(E72))=0</formula>
    </cfRule>
  </conditionalFormatting>
  <conditionalFormatting sqref="E74">
    <cfRule type="containsBlanks" dxfId="358" priority="375">
      <formula>LEN(TRIM(E74))=0</formula>
    </cfRule>
  </conditionalFormatting>
  <conditionalFormatting sqref="E75">
    <cfRule type="containsBlanks" dxfId="357" priority="374">
      <formula>LEN(TRIM(E75))=0</formula>
    </cfRule>
  </conditionalFormatting>
  <conditionalFormatting sqref="D75">
    <cfRule type="containsBlanks" dxfId="356" priority="373">
      <formula>LEN(TRIM(D75))=0</formula>
    </cfRule>
  </conditionalFormatting>
  <conditionalFormatting sqref="E80">
    <cfRule type="containsBlanks" dxfId="355" priority="367">
      <formula>LEN(TRIM(E80))=0</formula>
    </cfRule>
  </conditionalFormatting>
  <conditionalFormatting sqref="D80">
    <cfRule type="containsBlanks" dxfId="354" priority="366">
      <formula>LEN(TRIM(D80))=0</formula>
    </cfRule>
  </conditionalFormatting>
  <conditionalFormatting sqref="E76">
    <cfRule type="containsBlanks" dxfId="353" priority="371">
      <formula>LEN(TRIM(E76))=0</formula>
    </cfRule>
  </conditionalFormatting>
  <conditionalFormatting sqref="D80">
    <cfRule type="containsBlanks" dxfId="352" priority="368">
      <formula>LEN(TRIM(D80))=0</formula>
    </cfRule>
  </conditionalFormatting>
  <conditionalFormatting sqref="E79">
    <cfRule type="containsBlanks" dxfId="351" priority="365">
      <formula>LEN(TRIM(E79))=0</formula>
    </cfRule>
  </conditionalFormatting>
  <conditionalFormatting sqref="E80">
    <cfRule type="containsBlanks" dxfId="350" priority="364">
      <formula>LEN(TRIM(E80))=0</formula>
    </cfRule>
  </conditionalFormatting>
  <conditionalFormatting sqref="D79">
    <cfRule type="containsBlanks" dxfId="349" priority="363">
      <formula>LEN(TRIM(D79))=0</formula>
    </cfRule>
  </conditionalFormatting>
  <conditionalFormatting sqref="E66">
    <cfRule type="containsBlanks" dxfId="348" priority="360">
      <formula>LEN(TRIM(E66))=0</formula>
    </cfRule>
  </conditionalFormatting>
  <conditionalFormatting sqref="E67">
    <cfRule type="containsBlanks" dxfId="347" priority="359">
      <formula>LEN(TRIM(E67))=0</formula>
    </cfRule>
  </conditionalFormatting>
  <conditionalFormatting sqref="E69">
    <cfRule type="containsBlanks" dxfId="346" priority="357">
      <formula>LEN(TRIM(E69))=0</formula>
    </cfRule>
  </conditionalFormatting>
  <conditionalFormatting sqref="E69">
    <cfRule type="containsBlanks" dxfId="345" priority="346">
      <formula>LEN(TRIM(E69))=0</formula>
    </cfRule>
  </conditionalFormatting>
  <conditionalFormatting sqref="E72">
    <cfRule type="containsBlanks" dxfId="344" priority="356">
      <formula>LEN(TRIM(E72))=0</formula>
    </cfRule>
  </conditionalFormatting>
  <conditionalFormatting sqref="E79">
    <cfRule type="containsBlanks" dxfId="343" priority="344">
      <formula>LEN(TRIM(E79))=0</formula>
    </cfRule>
  </conditionalFormatting>
  <conditionalFormatting sqref="D75">
    <cfRule type="containsBlanks" dxfId="342" priority="342">
      <formula>LEN(TRIM(D75))=0</formula>
    </cfRule>
  </conditionalFormatting>
  <conditionalFormatting sqref="E67">
    <cfRule type="containsBlanks" dxfId="341" priority="326">
      <formula>LEN(TRIM(E67))=0</formula>
    </cfRule>
  </conditionalFormatting>
  <conditionalFormatting sqref="E76">
    <cfRule type="containsBlanks" dxfId="340" priority="355">
      <formula>LEN(TRIM(E76))=0</formula>
    </cfRule>
  </conditionalFormatting>
  <conditionalFormatting sqref="E80">
    <cfRule type="containsBlanks" dxfId="339" priority="354">
      <formula>LEN(TRIM(E80))=0</formula>
    </cfRule>
  </conditionalFormatting>
  <conditionalFormatting sqref="D76">
    <cfRule type="containsBlanks" dxfId="338" priority="353">
      <formula>LEN(TRIM(D76))=0</formula>
    </cfRule>
  </conditionalFormatting>
  <conditionalFormatting sqref="D80">
    <cfRule type="containsBlanks" dxfId="337" priority="352">
      <formula>LEN(TRIM(D80))=0</formula>
    </cfRule>
  </conditionalFormatting>
  <conditionalFormatting sqref="E70">
    <cfRule type="containsBlanks" dxfId="336" priority="351">
      <formula>LEN(TRIM(E70))=0</formula>
    </cfRule>
  </conditionalFormatting>
  <conditionalFormatting sqref="E71">
    <cfRule type="containsBlanks" dxfId="335" priority="350">
      <formula>LEN(TRIM(E71))=0</formula>
    </cfRule>
  </conditionalFormatting>
  <conditionalFormatting sqref="E73">
    <cfRule type="containsBlanks" dxfId="334" priority="349">
      <formula>LEN(TRIM(E73))=0</formula>
    </cfRule>
  </conditionalFormatting>
  <conditionalFormatting sqref="E74">
    <cfRule type="containsBlanks" dxfId="333" priority="348">
      <formula>LEN(TRIM(E74))=0</formula>
    </cfRule>
  </conditionalFormatting>
  <conditionalFormatting sqref="D74">
    <cfRule type="containsBlanks" dxfId="332" priority="347">
      <formula>LEN(TRIM(D74))=0</formula>
    </cfRule>
  </conditionalFormatting>
  <conditionalFormatting sqref="E80">
    <cfRule type="containsBlanks" dxfId="331" priority="343">
      <formula>LEN(TRIM(E80))=0</formula>
    </cfRule>
  </conditionalFormatting>
  <conditionalFormatting sqref="D80">
    <cfRule type="containsBlanks" dxfId="330" priority="340">
      <formula>LEN(TRIM(D80))=0</formula>
    </cfRule>
  </conditionalFormatting>
  <conditionalFormatting sqref="E79">
    <cfRule type="containsBlanks" dxfId="329" priority="339">
      <formula>LEN(TRIM(E79))=0</formula>
    </cfRule>
  </conditionalFormatting>
  <conditionalFormatting sqref="D79">
    <cfRule type="containsBlanks" dxfId="328" priority="337">
      <formula>LEN(TRIM(D79))=0</formula>
    </cfRule>
  </conditionalFormatting>
  <conditionalFormatting sqref="E75">
    <cfRule type="containsBlanks" dxfId="327" priority="345">
      <formula>LEN(TRIM(E75))=0</formula>
    </cfRule>
  </conditionalFormatting>
  <conditionalFormatting sqref="D79">
    <cfRule type="containsBlanks" dxfId="326" priority="331">
      <formula>LEN(TRIM(D79))=0</formula>
    </cfRule>
  </conditionalFormatting>
  <conditionalFormatting sqref="D79">
    <cfRule type="containsBlanks" dxfId="325" priority="341">
      <formula>LEN(TRIM(D79))=0</formula>
    </cfRule>
  </conditionalFormatting>
  <conditionalFormatting sqref="E64">
    <cfRule type="containsBlanks" dxfId="324" priority="329">
      <formula>LEN(TRIM(E64))=0</formula>
    </cfRule>
  </conditionalFormatting>
  <conditionalFormatting sqref="E80">
    <cfRule type="containsBlanks" dxfId="323" priority="338">
      <formula>LEN(TRIM(E80))=0</formula>
    </cfRule>
  </conditionalFormatting>
  <conditionalFormatting sqref="D80">
    <cfRule type="containsBlanks" dxfId="322" priority="336">
      <formula>LEN(TRIM(D80))=0</formula>
    </cfRule>
  </conditionalFormatting>
  <conditionalFormatting sqref="E78">
    <cfRule type="containsBlanks" dxfId="321" priority="335">
      <formula>LEN(TRIM(E78))=0</formula>
    </cfRule>
  </conditionalFormatting>
  <conditionalFormatting sqref="E79">
    <cfRule type="containsBlanks" dxfId="320" priority="334">
      <formula>LEN(TRIM(E79))=0</formula>
    </cfRule>
  </conditionalFormatting>
  <conditionalFormatting sqref="E80">
    <cfRule type="containsBlanks" dxfId="319" priority="333">
      <formula>LEN(TRIM(E80))=0</formula>
    </cfRule>
  </conditionalFormatting>
  <conditionalFormatting sqref="D78">
    <cfRule type="containsBlanks" dxfId="318" priority="332">
      <formula>LEN(TRIM(D78))=0</formula>
    </cfRule>
  </conditionalFormatting>
  <conditionalFormatting sqref="D80">
    <cfRule type="containsBlanks" dxfId="317" priority="330">
      <formula>LEN(TRIM(D80))=0</formula>
    </cfRule>
  </conditionalFormatting>
  <conditionalFormatting sqref="E65">
    <cfRule type="containsBlanks" dxfId="316" priority="328">
      <formula>LEN(TRIM(E65))=0</formula>
    </cfRule>
  </conditionalFormatting>
  <conditionalFormatting sqref="E66">
    <cfRule type="containsBlanks" dxfId="315" priority="327">
      <formula>LEN(TRIM(E66))=0</formula>
    </cfRule>
  </conditionalFormatting>
  <conditionalFormatting sqref="E68">
    <cfRule type="containsBlanks" dxfId="314" priority="325">
      <formula>LEN(TRIM(E68))=0</formula>
    </cfRule>
  </conditionalFormatting>
  <conditionalFormatting sqref="O19 T19:U19 H19:L19 R19">
    <cfRule type="containsBlanks" dxfId="313" priority="303">
      <formula>LEN(TRIM(H19))=0</formula>
    </cfRule>
  </conditionalFormatting>
  <conditionalFormatting sqref="M19:N19 P19:Q19 S19">
    <cfRule type="containsBlanks" dxfId="312" priority="302">
      <formula>LEN(TRIM(M19))=0</formula>
    </cfRule>
  </conditionalFormatting>
  <conditionalFormatting sqref="F80:AJ81 D80:D81">
    <cfRule type="containsBlanks" dxfId="311" priority="322">
      <formula>LEN(TRIM(D80))=0</formula>
    </cfRule>
  </conditionalFormatting>
  <conditionalFormatting sqref="E80:E81">
    <cfRule type="containsBlanks" dxfId="310" priority="321">
      <formula>LEN(TRIM(E80))=0</formula>
    </cfRule>
  </conditionalFormatting>
  <conditionalFormatting sqref="E80:E81">
    <cfRule type="containsBlanks" dxfId="309" priority="320">
      <formula>LEN(TRIM(E80))=0</formula>
    </cfRule>
  </conditionalFormatting>
  <conditionalFormatting sqref="D80:D81">
    <cfRule type="containsBlanks" dxfId="308" priority="319">
      <formula>LEN(TRIM(D80))=0</formula>
    </cfRule>
  </conditionalFormatting>
  <conditionalFormatting sqref="E80:E81">
    <cfRule type="containsBlanks" dxfId="307" priority="318">
      <formula>LEN(TRIM(E80))=0</formula>
    </cfRule>
  </conditionalFormatting>
  <conditionalFormatting sqref="E80:E81">
    <cfRule type="containsBlanks" dxfId="306" priority="316">
      <formula>LEN(TRIM(E80))=0</formula>
    </cfRule>
  </conditionalFormatting>
  <conditionalFormatting sqref="D80:D81">
    <cfRule type="containsBlanks" dxfId="305" priority="315">
      <formula>LEN(TRIM(D80))=0</formula>
    </cfRule>
  </conditionalFormatting>
  <conditionalFormatting sqref="D80:D81">
    <cfRule type="containsBlanks" dxfId="304" priority="313">
      <formula>LEN(TRIM(D80))=0</formula>
    </cfRule>
  </conditionalFormatting>
  <conditionalFormatting sqref="D80:D81">
    <cfRule type="containsBlanks" dxfId="303" priority="317">
      <formula>LEN(TRIM(D80))=0</formula>
    </cfRule>
  </conditionalFormatting>
  <conditionalFormatting sqref="E80:E81">
    <cfRule type="containsBlanks" dxfId="302" priority="314">
      <formula>LEN(TRIM(E80))=0</formula>
    </cfRule>
  </conditionalFormatting>
  <conditionalFormatting sqref="E80:E81">
    <cfRule type="containsBlanks" dxfId="301" priority="312">
      <formula>LEN(TRIM(E80))=0</formula>
    </cfRule>
  </conditionalFormatting>
  <conditionalFormatting sqref="D80:D81">
    <cfRule type="containsBlanks" dxfId="300" priority="311">
      <formula>LEN(TRIM(D80))=0</formula>
    </cfRule>
  </conditionalFormatting>
  <conditionalFormatting sqref="E80:E81">
    <cfRule type="containsBlanks" dxfId="299" priority="310">
      <formula>LEN(TRIM(E80))=0</formula>
    </cfRule>
  </conditionalFormatting>
  <conditionalFormatting sqref="D80:D81">
    <cfRule type="containsBlanks" dxfId="298" priority="309">
      <formula>LEN(TRIM(D80))=0</formula>
    </cfRule>
  </conditionalFormatting>
  <conditionalFormatting sqref="E80:E81">
    <cfRule type="containsBlanks" dxfId="297" priority="308">
      <formula>LEN(TRIM(E80))=0</formula>
    </cfRule>
  </conditionalFormatting>
  <conditionalFormatting sqref="D80:D81">
    <cfRule type="containsBlanks" dxfId="296" priority="307">
      <formula>LEN(TRIM(D80))=0</formula>
    </cfRule>
  </conditionalFormatting>
  <conditionalFormatting sqref="E80:E81">
    <cfRule type="containsBlanks" dxfId="295" priority="306">
      <formula>LEN(TRIM(E80))=0</formula>
    </cfRule>
  </conditionalFormatting>
  <conditionalFormatting sqref="D80:D81">
    <cfRule type="containsBlanks" dxfId="294" priority="305">
      <formula>LEN(TRIM(D80))=0</formula>
    </cfRule>
  </conditionalFormatting>
  <conditionalFormatting sqref="C35:C37">
    <cfRule type="containsBlanks" dxfId="293" priority="304">
      <formula>LEN(TRIM(C35))=0</formula>
    </cfRule>
  </conditionalFormatting>
  <conditionalFormatting sqref="X19">
    <cfRule type="containsBlanks" dxfId="292" priority="301">
      <formula>LEN(TRIM(X19))=0</formula>
    </cfRule>
  </conditionalFormatting>
  <conditionalFormatting sqref="Y19:AF19">
    <cfRule type="containsBlanks" dxfId="291" priority="300">
      <formula>LEN(TRIM(Y19))=0</formula>
    </cfRule>
  </conditionalFormatting>
  <conditionalFormatting sqref="Y20:AF20">
    <cfRule type="containsBlanks" dxfId="290" priority="299">
      <formula>LEN(TRIM(Y20))=0</formula>
    </cfRule>
  </conditionalFormatting>
  <conditionalFormatting sqref="Y21:AF21">
    <cfRule type="containsBlanks" dxfId="289" priority="298">
      <formula>LEN(TRIM(Y21))=0</formula>
    </cfRule>
  </conditionalFormatting>
  <conditionalFormatting sqref="Y22:AF22">
    <cfRule type="containsBlanks" dxfId="288" priority="297">
      <formula>LEN(TRIM(Y22))=0</formula>
    </cfRule>
  </conditionalFormatting>
  <conditionalFormatting sqref="Y23:AF23">
    <cfRule type="containsBlanks" dxfId="287" priority="296">
      <formula>LEN(TRIM(Y23))=0</formula>
    </cfRule>
  </conditionalFormatting>
  <conditionalFormatting sqref="Y24:AF24">
    <cfRule type="containsBlanks" dxfId="286" priority="295">
      <formula>LEN(TRIM(Y24))=0</formula>
    </cfRule>
  </conditionalFormatting>
  <conditionalFormatting sqref="Y25:AF25">
    <cfRule type="containsBlanks" dxfId="285" priority="294">
      <formula>LEN(TRIM(Y25))=0</formula>
    </cfRule>
  </conditionalFormatting>
  <conditionalFormatting sqref="Y26:AF26">
    <cfRule type="containsBlanks" dxfId="284" priority="293">
      <formula>LEN(TRIM(Y26))=0</formula>
    </cfRule>
  </conditionalFormatting>
  <conditionalFormatting sqref="Y27:AF27">
    <cfRule type="containsBlanks" dxfId="283" priority="292">
      <formula>LEN(TRIM(Y27))=0</formula>
    </cfRule>
  </conditionalFormatting>
  <conditionalFormatting sqref="Y35:AF35">
    <cfRule type="containsBlanks" dxfId="282" priority="291">
      <formula>LEN(TRIM(Y35))=0</formula>
    </cfRule>
  </conditionalFormatting>
  <conditionalFormatting sqref="Y36:AF36">
    <cfRule type="containsBlanks" dxfId="281" priority="290">
      <formula>LEN(TRIM(Y36))=0</formula>
    </cfRule>
  </conditionalFormatting>
  <conditionalFormatting sqref="Y37:AF37">
    <cfRule type="containsBlanks" dxfId="280" priority="289">
      <formula>LEN(TRIM(Y37))=0</formula>
    </cfRule>
  </conditionalFormatting>
  <conditionalFormatting sqref="Y40:AF40">
    <cfRule type="containsBlanks" dxfId="279" priority="288">
      <formula>LEN(TRIM(Y40))=0</formula>
    </cfRule>
  </conditionalFormatting>
  <conditionalFormatting sqref="Y42:AF42">
    <cfRule type="containsBlanks" dxfId="278" priority="287">
      <formula>LEN(TRIM(Y42))=0</formula>
    </cfRule>
  </conditionalFormatting>
  <conditionalFormatting sqref="Y47:AF47">
    <cfRule type="containsBlanks" dxfId="277" priority="286">
      <formula>LEN(TRIM(Y47))=0</formula>
    </cfRule>
  </conditionalFormatting>
  <conditionalFormatting sqref="Y48:AF48">
    <cfRule type="containsBlanks" dxfId="276" priority="285">
      <formula>LEN(TRIM(Y48))=0</formula>
    </cfRule>
  </conditionalFormatting>
  <conditionalFormatting sqref="Y52:AF52">
    <cfRule type="containsBlanks" dxfId="275" priority="284">
      <formula>LEN(TRIM(Y52))=0</formula>
    </cfRule>
  </conditionalFormatting>
  <conditionalFormatting sqref="Y53:AF53">
    <cfRule type="containsBlanks" dxfId="274" priority="283">
      <formula>LEN(TRIM(Y53))=0</formula>
    </cfRule>
  </conditionalFormatting>
  <conditionalFormatting sqref="Y54:AF54">
    <cfRule type="containsBlanks" dxfId="273" priority="282">
      <formula>LEN(TRIM(Y54))=0</formula>
    </cfRule>
  </conditionalFormatting>
  <conditionalFormatting sqref="Y57:AF57">
    <cfRule type="containsBlanks" dxfId="272" priority="281">
      <formula>LEN(TRIM(Y57))=0</formula>
    </cfRule>
  </conditionalFormatting>
  <conditionalFormatting sqref="Y62:AF62">
    <cfRule type="containsBlanks" dxfId="271" priority="280">
      <formula>LEN(TRIM(Y62))=0</formula>
    </cfRule>
  </conditionalFormatting>
  <conditionalFormatting sqref="Y70:AF70">
    <cfRule type="containsBlanks" dxfId="270" priority="279">
      <formula>LEN(TRIM(Y70))=0</formula>
    </cfRule>
  </conditionalFormatting>
  <conditionalFormatting sqref="AG19:AJ19">
    <cfRule type="containsBlanks" dxfId="269" priority="278">
      <formula>LEN(TRIM(AG19))=0</formula>
    </cfRule>
  </conditionalFormatting>
  <conditionalFormatting sqref="M48:N48 P48:Q48 S48 V48:AJ48">
    <cfRule type="containsBlanks" dxfId="268" priority="277">
      <formula>LEN(TRIM(M48))=0</formula>
    </cfRule>
  </conditionalFormatting>
  <conditionalFormatting sqref="Y48:AF48">
    <cfRule type="containsBlanks" dxfId="267" priority="276">
      <formula>LEN(TRIM(Y48))=0</formula>
    </cfRule>
  </conditionalFormatting>
  <conditionalFormatting sqref="Y62:AF62">
    <cfRule type="containsBlanks" dxfId="266" priority="275">
      <formula>LEN(TRIM(Y62))=0</formula>
    </cfRule>
  </conditionalFormatting>
  <conditionalFormatting sqref="M62:N62 P62:Q62 S62 V62:AJ62">
    <cfRule type="containsBlanks" dxfId="265" priority="274">
      <formula>LEN(TRIM(M62))=0</formula>
    </cfRule>
  </conditionalFormatting>
  <conditionalFormatting sqref="Y62:AF62">
    <cfRule type="containsBlanks" dxfId="264" priority="273">
      <formula>LEN(TRIM(Y62))=0</formula>
    </cfRule>
  </conditionalFormatting>
  <conditionalFormatting sqref="AA18:AF18">
    <cfRule type="containsBlanks" dxfId="263" priority="272">
      <formula>LEN(TRIM(AA18))=0</formula>
    </cfRule>
  </conditionalFormatting>
  <conditionalFormatting sqref="AG18:AJ18">
    <cfRule type="containsBlanks" dxfId="262" priority="271">
      <formula>LEN(TRIM(AG18))=0</formula>
    </cfRule>
  </conditionalFormatting>
  <conditionalFormatting sqref="Y22:AF22">
    <cfRule type="containsBlanks" dxfId="261" priority="270">
      <formula>LEN(TRIM(Y22))=0</formula>
    </cfRule>
  </conditionalFormatting>
  <conditionalFormatting sqref="Y23:AF23">
    <cfRule type="containsBlanks" dxfId="260" priority="269">
      <formula>LEN(TRIM(Y23))=0</formula>
    </cfRule>
  </conditionalFormatting>
  <conditionalFormatting sqref="M24:N24 Q24 S24 V24:AJ24">
    <cfRule type="containsBlanks" dxfId="259" priority="268">
      <formula>LEN(TRIM(M24))=0</formula>
    </cfRule>
  </conditionalFormatting>
  <conditionalFormatting sqref="Y24:AF24">
    <cfRule type="containsBlanks" dxfId="258" priority="267">
      <formula>LEN(TRIM(Y24))=0</formula>
    </cfRule>
  </conditionalFormatting>
  <conditionalFormatting sqref="E24">
    <cfRule type="containsBlanks" dxfId="257" priority="266">
      <formula>LEN(TRIM(E24))=0</formula>
    </cfRule>
  </conditionalFormatting>
  <conditionalFormatting sqref="E25">
    <cfRule type="containsBlanks" dxfId="256" priority="265">
      <formula>LEN(TRIM(E25))=0</formula>
    </cfRule>
  </conditionalFormatting>
  <conditionalFormatting sqref="E25">
    <cfRule type="containsBlanks" dxfId="255" priority="264">
      <formula>LEN(TRIM(E25))=0</formula>
    </cfRule>
  </conditionalFormatting>
  <conditionalFormatting sqref="E26">
    <cfRule type="containsBlanks" dxfId="254" priority="263">
      <formula>LEN(TRIM(E26))=0</formula>
    </cfRule>
  </conditionalFormatting>
  <conditionalFormatting sqref="E26">
    <cfRule type="containsBlanks" dxfId="253" priority="262">
      <formula>LEN(TRIM(E26))=0</formula>
    </cfRule>
  </conditionalFormatting>
  <conditionalFormatting sqref="M25">
    <cfRule type="containsBlanks" dxfId="252" priority="261">
      <formula>LEN(TRIM(M25))=0</formula>
    </cfRule>
  </conditionalFormatting>
  <conditionalFormatting sqref="M26">
    <cfRule type="containsBlanks" dxfId="251" priority="260">
      <formula>LEN(TRIM(M26))=0</formula>
    </cfRule>
  </conditionalFormatting>
  <conditionalFormatting sqref="Q25 S25">
    <cfRule type="containsBlanks" dxfId="250" priority="259">
      <formula>LEN(TRIM(Q25))=0</formula>
    </cfRule>
  </conditionalFormatting>
  <conditionalFormatting sqref="Q26 S26">
    <cfRule type="containsBlanks" dxfId="249" priority="258">
      <formula>LEN(TRIM(Q26))=0</formula>
    </cfRule>
  </conditionalFormatting>
  <conditionalFormatting sqref="X53">
    <cfRule type="containsBlanks" dxfId="248" priority="257">
      <formula>LEN(TRIM(X53))=0</formula>
    </cfRule>
  </conditionalFormatting>
  <conditionalFormatting sqref="I53:M53">
    <cfRule type="containsBlanks" dxfId="247" priority="256">
      <formula>LEN(TRIM(I53))=0</formula>
    </cfRule>
  </conditionalFormatting>
  <conditionalFormatting sqref="E36">
    <cfRule type="containsBlanks" dxfId="246" priority="255">
      <formula>LEN(TRIM(E36))=0</formula>
    </cfRule>
  </conditionalFormatting>
  <conditionalFormatting sqref="E52">
    <cfRule type="containsBlanks" dxfId="245" priority="214">
      <formula>LEN(TRIM(E52))=0</formula>
    </cfRule>
  </conditionalFormatting>
  <conditionalFormatting sqref="E69">
    <cfRule type="containsBlanks" dxfId="244" priority="232">
      <formula>LEN(TRIM(E69))=0</formula>
    </cfRule>
  </conditionalFormatting>
  <conditionalFormatting sqref="E51">
    <cfRule type="containsBlanks" dxfId="243" priority="253">
      <formula>LEN(TRIM(E51))=0</formula>
    </cfRule>
  </conditionalFormatting>
  <conditionalFormatting sqref="E69">
    <cfRule type="containsBlanks" dxfId="242" priority="215">
      <formula>LEN(TRIM(E69))=0</formula>
    </cfRule>
  </conditionalFormatting>
  <conditionalFormatting sqref="E72">
    <cfRule type="containsBlanks" dxfId="241" priority="251">
      <formula>LEN(TRIM(E72))=0</formula>
    </cfRule>
  </conditionalFormatting>
  <conditionalFormatting sqref="D75">
    <cfRule type="containsBlanks" dxfId="240" priority="229">
      <formula>LEN(TRIM(D75))=0</formula>
    </cfRule>
  </conditionalFormatting>
  <conditionalFormatting sqref="E67">
    <cfRule type="containsBlanks" dxfId="239" priority="223">
      <formula>LEN(TRIM(E67))=0</formula>
    </cfRule>
  </conditionalFormatting>
  <conditionalFormatting sqref="E37">
    <cfRule type="containsBlanks" dxfId="238" priority="254">
      <formula>LEN(TRIM(E37))=0</formula>
    </cfRule>
  </conditionalFormatting>
  <conditionalFormatting sqref="E52">
    <cfRule type="containsBlanks" dxfId="237" priority="252">
      <formula>LEN(TRIM(E52))=0</formula>
    </cfRule>
  </conditionalFormatting>
  <conditionalFormatting sqref="E76">
    <cfRule type="containsBlanks" dxfId="236" priority="250">
      <formula>LEN(TRIM(E76))=0</formula>
    </cfRule>
  </conditionalFormatting>
  <conditionalFormatting sqref="D48">
    <cfRule type="containsBlanks" dxfId="235" priority="228">
      <formula>LEN(TRIM(D48))=0</formula>
    </cfRule>
  </conditionalFormatting>
  <conditionalFormatting sqref="E45">
    <cfRule type="containsBlanks" dxfId="234" priority="244">
      <formula>LEN(TRIM(E45))=0</formula>
    </cfRule>
  </conditionalFormatting>
  <conditionalFormatting sqref="D76">
    <cfRule type="containsBlanks" dxfId="233" priority="249">
      <formula>LEN(TRIM(D76))=0</formula>
    </cfRule>
  </conditionalFormatting>
  <conditionalFormatting sqref="E66">
    <cfRule type="containsBlanks" dxfId="232" priority="224">
      <formula>LEN(TRIM(E66))=0</formula>
    </cfRule>
  </conditionalFormatting>
  <conditionalFormatting sqref="E50">
    <cfRule type="containsBlanks" dxfId="231" priority="240">
      <formula>LEN(TRIM(E50))=0</formula>
    </cfRule>
  </conditionalFormatting>
  <conditionalFormatting sqref="E70">
    <cfRule type="containsBlanks" dxfId="230" priority="248">
      <formula>LEN(TRIM(E70))=0</formula>
    </cfRule>
  </conditionalFormatting>
  <conditionalFormatting sqref="E72">
    <cfRule type="containsBlanks" dxfId="229" priority="211">
      <formula>LEN(TRIM(E72))=0</formula>
    </cfRule>
  </conditionalFormatting>
  <conditionalFormatting sqref="E39">
    <cfRule type="containsBlanks" dxfId="228" priority="247">
      <formula>LEN(TRIM(E39))=0</formula>
    </cfRule>
  </conditionalFormatting>
  <conditionalFormatting sqref="E40">
    <cfRule type="containsBlanks" dxfId="227" priority="246">
      <formula>LEN(TRIM(E40))=0</formula>
    </cfRule>
  </conditionalFormatting>
  <conditionalFormatting sqref="E41">
    <cfRule type="containsBlanks" dxfId="226" priority="245">
      <formula>LEN(TRIM(E41))=0</formula>
    </cfRule>
  </conditionalFormatting>
  <conditionalFormatting sqref="E46">
    <cfRule type="containsBlanks" dxfId="225" priority="243">
      <formula>LEN(TRIM(E46))=0</formula>
    </cfRule>
  </conditionalFormatting>
  <conditionalFormatting sqref="E48">
    <cfRule type="containsBlanks" dxfId="224" priority="242">
      <formula>LEN(TRIM(E48))=0</formula>
    </cfRule>
  </conditionalFormatting>
  <conditionalFormatting sqref="E49">
    <cfRule type="containsBlanks" dxfId="223" priority="241">
      <formula>LEN(TRIM(E49))=0</formula>
    </cfRule>
  </conditionalFormatting>
  <conditionalFormatting sqref="E53">
    <cfRule type="containsBlanks" dxfId="222" priority="239">
      <formula>LEN(TRIM(E53))=0</formula>
    </cfRule>
  </conditionalFormatting>
  <conditionalFormatting sqref="E55">
    <cfRule type="containsBlanks" dxfId="221" priority="238">
      <formula>LEN(TRIM(E55))=0</formula>
    </cfRule>
  </conditionalFormatting>
  <conditionalFormatting sqref="E56">
    <cfRule type="containsBlanks" dxfId="220" priority="237">
      <formula>LEN(TRIM(E56))=0</formula>
    </cfRule>
  </conditionalFormatting>
  <conditionalFormatting sqref="E71">
    <cfRule type="containsBlanks" dxfId="219" priority="236">
      <formula>LEN(TRIM(E71))=0</formula>
    </cfRule>
  </conditionalFormatting>
  <conditionalFormatting sqref="E73">
    <cfRule type="containsBlanks" dxfId="218" priority="235">
      <formula>LEN(TRIM(E73))=0</formula>
    </cfRule>
  </conditionalFormatting>
  <conditionalFormatting sqref="E74">
    <cfRule type="containsBlanks" dxfId="217" priority="234">
      <formula>LEN(TRIM(E74))=0</formula>
    </cfRule>
  </conditionalFormatting>
  <conditionalFormatting sqref="D74">
    <cfRule type="containsBlanks" dxfId="216" priority="233">
      <formula>LEN(TRIM(D74))=0</formula>
    </cfRule>
  </conditionalFormatting>
  <conditionalFormatting sqref="E43">
    <cfRule type="containsBlanks" dxfId="215" priority="231">
      <formula>LEN(TRIM(E43))=0</formula>
    </cfRule>
  </conditionalFormatting>
  <conditionalFormatting sqref="E64">
    <cfRule type="containsBlanks" dxfId="214" priority="202">
      <formula>LEN(TRIM(E64))=0</formula>
    </cfRule>
  </conditionalFormatting>
  <conditionalFormatting sqref="E75">
    <cfRule type="containsBlanks" dxfId="213" priority="230">
      <formula>LEN(TRIM(E75))=0</formula>
    </cfRule>
  </conditionalFormatting>
  <conditionalFormatting sqref="E64">
    <cfRule type="containsBlanks" dxfId="212" priority="226">
      <formula>LEN(TRIM(E64))=0</formula>
    </cfRule>
  </conditionalFormatting>
  <conditionalFormatting sqref="E62">
    <cfRule type="containsBlanks" dxfId="211" priority="177">
      <formula>LEN(TRIM(E62))=0</formula>
    </cfRule>
  </conditionalFormatting>
  <conditionalFormatting sqref="D50">
    <cfRule type="containsBlanks" dxfId="210" priority="227">
      <formula>LEN(TRIM(D50))=0</formula>
    </cfRule>
  </conditionalFormatting>
  <conditionalFormatting sqref="E65">
    <cfRule type="containsBlanks" dxfId="209" priority="225">
      <formula>LEN(TRIM(E65))=0</formula>
    </cfRule>
  </conditionalFormatting>
  <conditionalFormatting sqref="E68">
    <cfRule type="containsBlanks" dxfId="208" priority="222">
      <formula>LEN(TRIM(E68))=0</formula>
    </cfRule>
  </conditionalFormatting>
  <conditionalFormatting sqref="W48:X48">
    <cfRule type="containsBlanks" dxfId="207" priority="221">
      <formula>LEN(TRIM(W48))=0</formula>
    </cfRule>
  </conditionalFormatting>
  <conditionalFormatting sqref="E68">
    <cfRule type="containsBlanks" dxfId="206" priority="208">
      <formula>LEN(TRIM(E68))=0</formula>
    </cfRule>
  </conditionalFormatting>
  <conditionalFormatting sqref="E71">
    <cfRule type="containsBlanks" dxfId="205" priority="218">
      <formula>LEN(TRIM(E71))=0</formula>
    </cfRule>
  </conditionalFormatting>
  <conditionalFormatting sqref="D74">
    <cfRule type="containsBlanks" dxfId="204" priority="206">
      <formula>LEN(TRIM(D74))=0</formula>
    </cfRule>
  </conditionalFormatting>
  <conditionalFormatting sqref="E66">
    <cfRule type="containsBlanks" dxfId="203" priority="200">
      <formula>LEN(TRIM(E66))=0</formula>
    </cfRule>
  </conditionalFormatting>
  <conditionalFormatting sqref="E51">
    <cfRule type="containsBlanks" dxfId="202" priority="220">
      <formula>LEN(TRIM(E51))=0</formula>
    </cfRule>
  </conditionalFormatting>
  <conditionalFormatting sqref="E53">
    <cfRule type="containsBlanks" dxfId="201" priority="219">
      <formula>LEN(TRIM(E53))=0</formula>
    </cfRule>
  </conditionalFormatting>
  <conditionalFormatting sqref="E75">
    <cfRule type="containsBlanks" dxfId="200" priority="217">
      <formula>LEN(TRIM(E75))=0</formula>
    </cfRule>
  </conditionalFormatting>
  <conditionalFormatting sqref="D75">
    <cfRule type="containsBlanks" dxfId="199" priority="216">
      <formula>LEN(TRIM(D75))=0</formula>
    </cfRule>
  </conditionalFormatting>
  <conditionalFormatting sqref="E55">
    <cfRule type="containsBlanks" dxfId="198" priority="213">
      <formula>LEN(TRIM(E55))=0</formula>
    </cfRule>
  </conditionalFormatting>
  <conditionalFormatting sqref="E70">
    <cfRule type="containsBlanks" dxfId="197" priority="212">
      <formula>LEN(TRIM(E70))=0</formula>
    </cfRule>
  </conditionalFormatting>
  <conditionalFormatting sqref="E73">
    <cfRule type="containsBlanks" dxfId="196" priority="210">
      <formula>LEN(TRIM(E73))=0</formula>
    </cfRule>
  </conditionalFormatting>
  <conditionalFormatting sqref="D73">
    <cfRule type="containsBlanks" dxfId="195" priority="209">
      <formula>LEN(TRIM(D73))=0</formula>
    </cfRule>
  </conditionalFormatting>
  <conditionalFormatting sqref="E74">
    <cfRule type="containsBlanks" dxfId="194" priority="207">
      <formula>LEN(TRIM(E74))=0</formula>
    </cfRule>
  </conditionalFormatting>
  <conditionalFormatting sqref="E63">
    <cfRule type="containsBlanks" dxfId="193" priority="203">
      <formula>LEN(TRIM(E63))=0</formula>
    </cfRule>
  </conditionalFormatting>
  <conditionalFormatting sqref="E77">
    <cfRule type="containsBlanks" dxfId="192" priority="205">
      <formula>LEN(TRIM(E77))=0</formula>
    </cfRule>
  </conditionalFormatting>
  <conditionalFormatting sqref="D77">
    <cfRule type="containsBlanks" dxfId="191" priority="204">
      <formula>LEN(TRIM(D77))=0</formula>
    </cfRule>
  </conditionalFormatting>
  <conditionalFormatting sqref="E65">
    <cfRule type="containsBlanks" dxfId="190" priority="201">
      <formula>LEN(TRIM(E65))=0</formula>
    </cfRule>
  </conditionalFormatting>
  <conditionalFormatting sqref="E67">
    <cfRule type="containsBlanks" dxfId="189" priority="199">
      <formula>LEN(TRIM(E67))=0</formula>
    </cfRule>
  </conditionalFormatting>
  <conditionalFormatting sqref="E63">
    <cfRule type="containsBlanks" dxfId="188" priority="176">
      <formula>LEN(TRIM(E63))=0</formula>
    </cfRule>
  </conditionalFormatting>
  <conditionalFormatting sqref="E67">
    <cfRule type="containsBlanks" dxfId="187" priority="188">
      <formula>LEN(TRIM(E67))=0</formula>
    </cfRule>
  </conditionalFormatting>
  <conditionalFormatting sqref="E70">
    <cfRule type="containsBlanks" dxfId="186" priority="196">
      <formula>LEN(TRIM(E70))=0</formula>
    </cfRule>
  </conditionalFormatting>
  <conditionalFormatting sqref="E77">
    <cfRule type="containsBlanks" dxfId="185" priority="186">
      <formula>LEN(TRIM(E77))=0</formula>
    </cfRule>
  </conditionalFormatting>
  <conditionalFormatting sqref="D73">
    <cfRule type="containsBlanks" dxfId="184" priority="185">
      <formula>LEN(TRIM(D73))=0</formula>
    </cfRule>
  </conditionalFormatting>
  <conditionalFormatting sqref="E65">
    <cfRule type="containsBlanks" dxfId="183" priority="174">
      <formula>LEN(TRIM(E65))=0</formula>
    </cfRule>
  </conditionalFormatting>
  <conditionalFormatting sqref="E74">
    <cfRule type="containsBlanks" dxfId="182" priority="195">
      <formula>LEN(TRIM(E74))=0</formula>
    </cfRule>
  </conditionalFormatting>
  <conditionalFormatting sqref="D74">
    <cfRule type="containsBlanks" dxfId="181" priority="194">
      <formula>LEN(TRIM(D74))=0</formula>
    </cfRule>
  </conditionalFormatting>
  <conditionalFormatting sqref="E68">
    <cfRule type="containsBlanks" dxfId="180" priority="193">
      <formula>LEN(TRIM(E68))=0</formula>
    </cfRule>
  </conditionalFormatting>
  <conditionalFormatting sqref="E69">
    <cfRule type="containsBlanks" dxfId="179" priority="192">
      <formula>LEN(TRIM(E69))=0</formula>
    </cfRule>
  </conditionalFormatting>
  <conditionalFormatting sqref="E71">
    <cfRule type="containsBlanks" dxfId="178" priority="191">
      <formula>LEN(TRIM(E71))=0</formula>
    </cfRule>
  </conditionalFormatting>
  <conditionalFormatting sqref="E72">
    <cfRule type="containsBlanks" dxfId="177" priority="190">
      <formula>LEN(TRIM(E72))=0</formula>
    </cfRule>
  </conditionalFormatting>
  <conditionalFormatting sqref="D72">
    <cfRule type="containsBlanks" dxfId="176" priority="189">
      <formula>LEN(TRIM(D72))=0</formula>
    </cfRule>
  </conditionalFormatting>
  <conditionalFormatting sqref="E77">
    <cfRule type="containsBlanks" dxfId="175" priority="183">
      <formula>LEN(TRIM(E77))=0</formula>
    </cfRule>
  </conditionalFormatting>
  <conditionalFormatting sqref="D77">
    <cfRule type="containsBlanks" dxfId="174" priority="182">
      <formula>LEN(TRIM(D77))=0</formula>
    </cfRule>
  </conditionalFormatting>
  <conditionalFormatting sqref="E73">
    <cfRule type="containsBlanks" dxfId="173" priority="187">
      <formula>LEN(TRIM(E73))=0</formula>
    </cfRule>
  </conditionalFormatting>
  <conditionalFormatting sqref="D77">
    <cfRule type="containsBlanks" dxfId="172" priority="178">
      <formula>LEN(TRIM(D77))=0</formula>
    </cfRule>
  </conditionalFormatting>
  <conditionalFormatting sqref="D77">
    <cfRule type="containsBlanks" dxfId="171" priority="184">
      <formula>LEN(TRIM(D77))=0</formula>
    </cfRule>
  </conditionalFormatting>
  <conditionalFormatting sqref="E76">
    <cfRule type="containsBlanks" dxfId="170" priority="181">
      <formula>LEN(TRIM(E76))=0</formula>
    </cfRule>
  </conditionalFormatting>
  <conditionalFormatting sqref="E77">
    <cfRule type="containsBlanks" dxfId="169" priority="180">
      <formula>LEN(TRIM(E77))=0</formula>
    </cfRule>
  </conditionalFormatting>
  <conditionalFormatting sqref="D76">
    <cfRule type="containsBlanks" dxfId="168" priority="179">
      <formula>LEN(TRIM(D76))=0</formula>
    </cfRule>
  </conditionalFormatting>
  <conditionalFormatting sqref="E64">
    <cfRule type="containsBlanks" dxfId="167" priority="175">
      <formula>LEN(TRIM(E64))=0</formula>
    </cfRule>
  </conditionalFormatting>
  <conditionalFormatting sqref="E66">
    <cfRule type="containsBlanks" dxfId="166" priority="173">
      <formula>LEN(TRIM(E66))=0</formula>
    </cfRule>
  </conditionalFormatting>
  <conditionalFormatting sqref="E66">
    <cfRule type="containsBlanks" dxfId="165" priority="162">
      <formula>LEN(TRIM(E66))=0</formula>
    </cfRule>
  </conditionalFormatting>
  <conditionalFormatting sqref="E69">
    <cfRule type="containsBlanks" dxfId="164" priority="172">
      <formula>LEN(TRIM(E69))=0</formula>
    </cfRule>
  </conditionalFormatting>
  <conditionalFormatting sqref="E76">
    <cfRule type="containsBlanks" dxfId="163" priority="160">
      <formula>LEN(TRIM(E76))=0</formula>
    </cfRule>
  </conditionalFormatting>
  <conditionalFormatting sqref="D72">
    <cfRule type="containsBlanks" dxfId="162" priority="158">
      <formula>LEN(TRIM(D72))=0</formula>
    </cfRule>
  </conditionalFormatting>
  <conditionalFormatting sqref="E64">
    <cfRule type="containsBlanks" dxfId="161" priority="142">
      <formula>LEN(TRIM(E64))=0</formula>
    </cfRule>
  </conditionalFormatting>
  <conditionalFormatting sqref="E73">
    <cfRule type="containsBlanks" dxfId="160" priority="171">
      <formula>LEN(TRIM(E73))=0</formula>
    </cfRule>
  </conditionalFormatting>
  <conditionalFormatting sqref="E77">
    <cfRule type="containsBlanks" dxfId="159" priority="170">
      <formula>LEN(TRIM(E77))=0</formula>
    </cfRule>
  </conditionalFormatting>
  <conditionalFormatting sqref="D73">
    <cfRule type="containsBlanks" dxfId="158" priority="169">
      <formula>LEN(TRIM(D73))=0</formula>
    </cfRule>
  </conditionalFormatting>
  <conditionalFormatting sqref="D77">
    <cfRule type="containsBlanks" dxfId="157" priority="168">
      <formula>LEN(TRIM(D77))=0</formula>
    </cfRule>
  </conditionalFormatting>
  <conditionalFormatting sqref="E67">
    <cfRule type="containsBlanks" dxfId="156" priority="167">
      <formula>LEN(TRIM(E67))=0</formula>
    </cfRule>
  </conditionalFormatting>
  <conditionalFormatting sqref="E68">
    <cfRule type="containsBlanks" dxfId="155" priority="166">
      <formula>LEN(TRIM(E68))=0</formula>
    </cfRule>
  </conditionalFormatting>
  <conditionalFormatting sqref="E70">
    <cfRule type="containsBlanks" dxfId="154" priority="165">
      <formula>LEN(TRIM(E70))=0</formula>
    </cfRule>
  </conditionalFormatting>
  <conditionalFormatting sqref="E71">
    <cfRule type="containsBlanks" dxfId="153" priority="164">
      <formula>LEN(TRIM(E71))=0</formula>
    </cfRule>
  </conditionalFormatting>
  <conditionalFormatting sqref="D71">
    <cfRule type="containsBlanks" dxfId="152" priority="163">
      <formula>LEN(TRIM(D71))=0</formula>
    </cfRule>
  </conditionalFormatting>
  <conditionalFormatting sqref="E77">
    <cfRule type="containsBlanks" dxfId="151" priority="159">
      <formula>LEN(TRIM(E77))=0</formula>
    </cfRule>
  </conditionalFormatting>
  <conditionalFormatting sqref="D77">
    <cfRule type="containsBlanks" dxfId="150" priority="156">
      <formula>LEN(TRIM(D77))=0</formula>
    </cfRule>
  </conditionalFormatting>
  <conditionalFormatting sqref="E76">
    <cfRule type="containsBlanks" dxfId="149" priority="155">
      <formula>LEN(TRIM(E76))=0</formula>
    </cfRule>
  </conditionalFormatting>
  <conditionalFormatting sqref="D76">
    <cfRule type="containsBlanks" dxfId="148" priority="153">
      <formula>LEN(TRIM(D76))=0</formula>
    </cfRule>
  </conditionalFormatting>
  <conditionalFormatting sqref="E72">
    <cfRule type="containsBlanks" dxfId="147" priority="161">
      <formula>LEN(TRIM(E72))=0</formula>
    </cfRule>
  </conditionalFormatting>
  <conditionalFormatting sqref="D76">
    <cfRule type="containsBlanks" dxfId="146" priority="147">
      <formula>LEN(TRIM(D76))=0</formula>
    </cfRule>
  </conditionalFormatting>
  <conditionalFormatting sqref="D76">
    <cfRule type="containsBlanks" dxfId="145" priority="157">
      <formula>LEN(TRIM(D76))=0</formula>
    </cfRule>
  </conditionalFormatting>
  <conditionalFormatting sqref="E61">
    <cfRule type="containsBlanks" dxfId="144" priority="145">
      <formula>LEN(TRIM(E61))=0</formula>
    </cfRule>
  </conditionalFormatting>
  <conditionalFormatting sqref="E77">
    <cfRule type="containsBlanks" dxfId="143" priority="154">
      <formula>LEN(TRIM(E77))=0</formula>
    </cfRule>
  </conditionalFormatting>
  <conditionalFormatting sqref="D77">
    <cfRule type="containsBlanks" dxfId="142" priority="152">
      <formula>LEN(TRIM(D77))=0</formula>
    </cfRule>
  </conditionalFormatting>
  <conditionalFormatting sqref="E75">
    <cfRule type="containsBlanks" dxfId="141" priority="151">
      <formula>LEN(TRIM(E75))=0</formula>
    </cfRule>
  </conditionalFormatting>
  <conditionalFormatting sqref="E76">
    <cfRule type="containsBlanks" dxfId="140" priority="150">
      <formula>LEN(TRIM(E76))=0</formula>
    </cfRule>
  </conditionalFormatting>
  <conditionalFormatting sqref="E77">
    <cfRule type="containsBlanks" dxfId="139" priority="149">
      <formula>LEN(TRIM(E77))=0</formula>
    </cfRule>
  </conditionalFormatting>
  <conditionalFormatting sqref="D75">
    <cfRule type="containsBlanks" dxfId="138" priority="148">
      <formula>LEN(TRIM(D75))=0</formula>
    </cfRule>
  </conditionalFormatting>
  <conditionalFormatting sqref="D77">
    <cfRule type="containsBlanks" dxfId="137" priority="146">
      <formula>LEN(TRIM(D77))=0</formula>
    </cfRule>
  </conditionalFormatting>
  <conditionalFormatting sqref="E62">
    <cfRule type="containsBlanks" dxfId="136" priority="144">
      <formula>LEN(TRIM(E62))=0</formula>
    </cfRule>
  </conditionalFormatting>
  <conditionalFormatting sqref="E63">
    <cfRule type="containsBlanks" dxfId="135" priority="143">
      <formula>LEN(TRIM(E63))=0</formula>
    </cfRule>
  </conditionalFormatting>
  <conditionalFormatting sqref="E65">
    <cfRule type="containsBlanks" dxfId="134" priority="141">
      <formula>LEN(TRIM(E65))=0</formula>
    </cfRule>
  </conditionalFormatting>
  <conditionalFormatting sqref="E73">
    <cfRule type="containsBlanks" dxfId="133" priority="119">
      <formula>LEN(TRIM(E73))=0</formula>
    </cfRule>
  </conditionalFormatting>
  <conditionalFormatting sqref="E77">
    <cfRule type="containsBlanks" dxfId="132" priority="118">
      <formula>LEN(TRIM(E77))=0</formula>
    </cfRule>
  </conditionalFormatting>
  <conditionalFormatting sqref="E71">
    <cfRule type="containsBlanks" dxfId="131" priority="127">
      <formula>LEN(TRIM(E71))=0</formula>
    </cfRule>
  </conditionalFormatting>
  <conditionalFormatting sqref="E71">
    <cfRule type="containsBlanks" dxfId="130" priority="116">
      <formula>LEN(TRIM(E71))=0</formula>
    </cfRule>
  </conditionalFormatting>
  <conditionalFormatting sqref="E74">
    <cfRule type="containsBlanks" dxfId="129" priority="137">
      <formula>LEN(TRIM(E74))=0</formula>
    </cfRule>
  </conditionalFormatting>
  <conditionalFormatting sqref="D77">
    <cfRule type="containsBlanks" dxfId="128" priority="125">
      <formula>LEN(TRIM(D77))=0</formula>
    </cfRule>
  </conditionalFormatting>
  <conditionalFormatting sqref="E69">
    <cfRule type="containsBlanks" dxfId="127" priority="121">
      <formula>LEN(TRIM(E69))=0</formula>
    </cfRule>
  </conditionalFormatting>
  <conditionalFormatting sqref="E56">
    <cfRule type="containsBlanks" dxfId="126" priority="138">
      <formula>LEN(TRIM(E56))=0</formula>
    </cfRule>
  </conditionalFormatting>
  <conditionalFormatting sqref="E78">
    <cfRule type="containsBlanks" dxfId="125" priority="136">
      <formula>LEN(TRIM(E78))=0</formula>
    </cfRule>
  </conditionalFormatting>
  <conditionalFormatting sqref="D78">
    <cfRule type="containsBlanks" dxfId="124" priority="135">
      <formula>LEN(TRIM(D78))=0</formula>
    </cfRule>
  </conditionalFormatting>
  <conditionalFormatting sqref="E68">
    <cfRule type="containsBlanks" dxfId="123" priority="122">
      <formula>LEN(TRIM(E68))=0</formula>
    </cfRule>
  </conditionalFormatting>
  <conditionalFormatting sqref="E72">
    <cfRule type="containsBlanks" dxfId="122" priority="134">
      <formula>LEN(TRIM(E72))=0</formula>
    </cfRule>
  </conditionalFormatting>
  <conditionalFormatting sqref="E74">
    <cfRule type="containsBlanks" dxfId="121" priority="112">
      <formula>LEN(TRIM(E74))=0</formula>
    </cfRule>
  </conditionalFormatting>
  <conditionalFormatting sqref="E57">
    <cfRule type="containsBlanks" dxfId="120" priority="133">
      <formula>LEN(TRIM(E57))=0</formula>
    </cfRule>
  </conditionalFormatting>
  <conditionalFormatting sqref="E58">
    <cfRule type="containsBlanks" dxfId="119" priority="132">
      <formula>LEN(TRIM(E58))=0</formula>
    </cfRule>
  </conditionalFormatting>
  <conditionalFormatting sqref="E73">
    <cfRule type="containsBlanks" dxfId="118" priority="131">
      <formula>LEN(TRIM(E73))=0</formula>
    </cfRule>
  </conditionalFormatting>
  <conditionalFormatting sqref="E75">
    <cfRule type="containsBlanks" dxfId="117" priority="130">
      <formula>LEN(TRIM(E75))=0</formula>
    </cfRule>
  </conditionalFormatting>
  <conditionalFormatting sqref="E76">
    <cfRule type="containsBlanks" dxfId="116" priority="129">
      <formula>LEN(TRIM(E76))=0</formula>
    </cfRule>
  </conditionalFormatting>
  <conditionalFormatting sqref="D76">
    <cfRule type="containsBlanks" dxfId="115" priority="128">
      <formula>LEN(TRIM(D76))=0</formula>
    </cfRule>
  </conditionalFormatting>
  <conditionalFormatting sqref="E66">
    <cfRule type="containsBlanks" dxfId="114" priority="103">
      <formula>LEN(TRIM(E66))=0</formula>
    </cfRule>
  </conditionalFormatting>
  <conditionalFormatting sqref="E77">
    <cfRule type="containsBlanks" dxfId="113" priority="126">
      <formula>LEN(TRIM(E77))=0</formula>
    </cfRule>
  </conditionalFormatting>
  <conditionalFormatting sqref="E66">
    <cfRule type="containsBlanks" dxfId="112" priority="124">
      <formula>LEN(TRIM(E66))=0</formula>
    </cfRule>
  </conditionalFormatting>
  <conditionalFormatting sqref="D79">
    <cfRule type="containsBlanks" dxfId="111" priority="78">
      <formula>LEN(TRIM(D79))=0</formula>
    </cfRule>
  </conditionalFormatting>
  <conditionalFormatting sqref="E67">
    <cfRule type="containsBlanks" dxfId="110" priority="123">
      <formula>LEN(TRIM(E67))=0</formula>
    </cfRule>
  </conditionalFormatting>
  <conditionalFormatting sqref="E70">
    <cfRule type="containsBlanks" dxfId="109" priority="120">
      <formula>LEN(TRIM(E70))=0</formula>
    </cfRule>
  </conditionalFormatting>
  <conditionalFormatting sqref="E70">
    <cfRule type="containsBlanks" dxfId="108" priority="109">
      <formula>LEN(TRIM(E70))=0</formula>
    </cfRule>
  </conditionalFormatting>
  <conditionalFormatting sqref="D76">
    <cfRule type="containsBlanks" dxfId="107" priority="107">
      <formula>LEN(TRIM(D76))=0</formula>
    </cfRule>
  </conditionalFormatting>
  <conditionalFormatting sqref="E68">
    <cfRule type="containsBlanks" dxfId="106" priority="101">
      <formula>LEN(TRIM(E68))=0</formula>
    </cfRule>
  </conditionalFormatting>
  <conditionalFormatting sqref="D77">
    <cfRule type="containsBlanks" dxfId="105" priority="117">
      <formula>LEN(TRIM(D77))=0</formula>
    </cfRule>
  </conditionalFormatting>
  <conditionalFormatting sqref="E56">
    <cfRule type="containsBlanks" dxfId="104" priority="115">
      <formula>LEN(TRIM(E56))=0</formula>
    </cfRule>
  </conditionalFormatting>
  <conditionalFormatting sqref="E57">
    <cfRule type="containsBlanks" dxfId="103" priority="114">
      <formula>LEN(TRIM(E57))=0</formula>
    </cfRule>
  </conditionalFormatting>
  <conditionalFormatting sqref="E72">
    <cfRule type="containsBlanks" dxfId="102" priority="113">
      <formula>LEN(TRIM(E72))=0</formula>
    </cfRule>
  </conditionalFormatting>
  <conditionalFormatting sqref="E75">
    <cfRule type="containsBlanks" dxfId="101" priority="111">
      <formula>LEN(TRIM(E75))=0</formula>
    </cfRule>
  </conditionalFormatting>
  <conditionalFormatting sqref="D75">
    <cfRule type="containsBlanks" dxfId="100" priority="110">
      <formula>LEN(TRIM(D75))=0</formula>
    </cfRule>
  </conditionalFormatting>
  <conditionalFormatting sqref="E76">
    <cfRule type="containsBlanks" dxfId="99" priority="108">
      <formula>LEN(TRIM(E76))=0</formula>
    </cfRule>
  </conditionalFormatting>
  <conditionalFormatting sqref="E65">
    <cfRule type="containsBlanks" dxfId="98" priority="104">
      <formula>LEN(TRIM(E65))=0</formula>
    </cfRule>
  </conditionalFormatting>
  <conditionalFormatting sqref="E79">
    <cfRule type="containsBlanks" dxfId="97" priority="106">
      <formula>LEN(TRIM(E79))=0</formula>
    </cfRule>
  </conditionalFormatting>
  <conditionalFormatting sqref="D79">
    <cfRule type="containsBlanks" dxfId="96" priority="105">
      <formula>LEN(TRIM(D79))=0</formula>
    </cfRule>
  </conditionalFormatting>
  <conditionalFormatting sqref="E67">
    <cfRule type="containsBlanks" dxfId="95" priority="102">
      <formula>LEN(TRIM(E67))=0</formula>
    </cfRule>
  </conditionalFormatting>
  <conditionalFormatting sqref="E69">
    <cfRule type="containsBlanks" dxfId="94" priority="100">
      <formula>LEN(TRIM(E69))=0</formula>
    </cfRule>
  </conditionalFormatting>
  <conditionalFormatting sqref="E64">
    <cfRule type="containsBlanks" dxfId="93" priority="77">
      <formula>LEN(TRIM(E64))=0</formula>
    </cfRule>
  </conditionalFormatting>
  <conditionalFormatting sqref="E69">
    <cfRule type="containsBlanks" dxfId="92" priority="88">
      <formula>LEN(TRIM(E69))=0</formula>
    </cfRule>
  </conditionalFormatting>
  <conditionalFormatting sqref="E72">
    <cfRule type="containsBlanks" dxfId="91" priority="97">
      <formula>LEN(TRIM(E72))=0</formula>
    </cfRule>
  </conditionalFormatting>
  <conditionalFormatting sqref="E79">
    <cfRule type="containsBlanks" dxfId="90" priority="86">
      <formula>LEN(TRIM(E79))=0</formula>
    </cfRule>
  </conditionalFormatting>
  <conditionalFormatting sqref="D75">
    <cfRule type="containsBlanks" dxfId="89" priority="85">
      <formula>LEN(TRIM(D75))=0</formula>
    </cfRule>
  </conditionalFormatting>
  <conditionalFormatting sqref="E67">
    <cfRule type="containsBlanks" dxfId="88" priority="74">
      <formula>LEN(TRIM(E67))=0</formula>
    </cfRule>
  </conditionalFormatting>
  <conditionalFormatting sqref="E76">
    <cfRule type="containsBlanks" dxfId="87" priority="96">
      <formula>LEN(TRIM(E76))=0</formula>
    </cfRule>
  </conditionalFormatting>
  <conditionalFormatting sqref="D76">
    <cfRule type="containsBlanks" dxfId="86" priority="95">
      <formula>LEN(TRIM(D76))=0</formula>
    </cfRule>
  </conditionalFormatting>
  <conditionalFormatting sqref="E70">
    <cfRule type="containsBlanks" dxfId="85" priority="94">
      <formula>LEN(TRIM(E70))=0</formula>
    </cfRule>
  </conditionalFormatting>
  <conditionalFormatting sqref="E56">
    <cfRule type="containsBlanks" dxfId="84" priority="93">
      <formula>LEN(TRIM(E56))=0</formula>
    </cfRule>
  </conditionalFormatting>
  <conditionalFormatting sqref="E71">
    <cfRule type="containsBlanks" dxfId="83" priority="92">
      <formula>LEN(TRIM(E71))=0</formula>
    </cfRule>
  </conditionalFormatting>
  <conditionalFormatting sqref="E73">
    <cfRule type="containsBlanks" dxfId="82" priority="91">
      <formula>LEN(TRIM(E73))=0</formula>
    </cfRule>
  </conditionalFormatting>
  <conditionalFormatting sqref="E74">
    <cfRule type="containsBlanks" dxfId="81" priority="90">
      <formula>LEN(TRIM(E74))=0</formula>
    </cfRule>
  </conditionalFormatting>
  <conditionalFormatting sqref="D74">
    <cfRule type="containsBlanks" dxfId="80" priority="89">
      <formula>LEN(TRIM(D74))=0</formula>
    </cfRule>
  </conditionalFormatting>
  <conditionalFormatting sqref="E79">
    <cfRule type="containsBlanks" dxfId="79" priority="83">
      <formula>LEN(TRIM(E79))=0</formula>
    </cfRule>
  </conditionalFormatting>
  <conditionalFormatting sqref="D79">
    <cfRule type="containsBlanks" dxfId="78" priority="82">
      <formula>LEN(TRIM(D79))=0</formula>
    </cfRule>
  </conditionalFormatting>
  <conditionalFormatting sqref="E75">
    <cfRule type="containsBlanks" dxfId="77" priority="87">
      <formula>LEN(TRIM(E75))=0</formula>
    </cfRule>
  </conditionalFormatting>
  <conditionalFormatting sqref="D79">
    <cfRule type="containsBlanks" dxfId="76" priority="84">
      <formula>LEN(TRIM(D79))=0</formula>
    </cfRule>
  </conditionalFormatting>
  <conditionalFormatting sqref="E78">
    <cfRule type="containsBlanks" dxfId="75" priority="81">
      <formula>LEN(TRIM(E78))=0</formula>
    </cfRule>
  </conditionalFormatting>
  <conditionalFormatting sqref="E79">
    <cfRule type="containsBlanks" dxfId="74" priority="80">
      <formula>LEN(TRIM(E79))=0</formula>
    </cfRule>
  </conditionalFormatting>
  <conditionalFormatting sqref="D78">
    <cfRule type="containsBlanks" dxfId="73" priority="79">
      <formula>LEN(TRIM(D78))=0</formula>
    </cfRule>
  </conditionalFormatting>
  <conditionalFormatting sqref="E65">
    <cfRule type="containsBlanks" dxfId="72" priority="76">
      <formula>LEN(TRIM(E65))=0</formula>
    </cfRule>
  </conditionalFormatting>
  <conditionalFormatting sqref="E66">
    <cfRule type="containsBlanks" dxfId="71" priority="75">
      <formula>LEN(TRIM(E66))=0</formula>
    </cfRule>
  </conditionalFormatting>
  <conditionalFormatting sqref="E68">
    <cfRule type="containsBlanks" dxfId="70" priority="73">
      <formula>LEN(TRIM(E68))=0</formula>
    </cfRule>
  </conditionalFormatting>
  <conditionalFormatting sqref="E68">
    <cfRule type="containsBlanks" dxfId="69" priority="62">
      <formula>LEN(TRIM(E68))=0</formula>
    </cfRule>
  </conditionalFormatting>
  <conditionalFormatting sqref="E71">
    <cfRule type="containsBlanks" dxfId="68" priority="72">
      <formula>LEN(TRIM(E71))=0</formula>
    </cfRule>
  </conditionalFormatting>
  <conditionalFormatting sqref="E78">
    <cfRule type="containsBlanks" dxfId="67" priority="60">
      <formula>LEN(TRIM(E78))=0</formula>
    </cfRule>
  </conditionalFormatting>
  <conditionalFormatting sqref="D74">
    <cfRule type="containsBlanks" dxfId="66" priority="58">
      <formula>LEN(TRIM(D74))=0</formula>
    </cfRule>
  </conditionalFormatting>
  <conditionalFormatting sqref="E66">
    <cfRule type="containsBlanks" dxfId="65" priority="42">
      <formula>LEN(TRIM(E66))=0</formula>
    </cfRule>
  </conditionalFormatting>
  <conditionalFormatting sqref="E75">
    <cfRule type="containsBlanks" dxfId="64" priority="71">
      <formula>LEN(TRIM(E75))=0</formula>
    </cfRule>
  </conditionalFormatting>
  <conditionalFormatting sqref="E79">
    <cfRule type="containsBlanks" dxfId="63" priority="70">
      <formula>LEN(TRIM(E79))=0</formula>
    </cfRule>
  </conditionalFormatting>
  <conditionalFormatting sqref="D75">
    <cfRule type="containsBlanks" dxfId="62" priority="69">
      <formula>LEN(TRIM(D75))=0</formula>
    </cfRule>
  </conditionalFormatting>
  <conditionalFormatting sqref="D79">
    <cfRule type="containsBlanks" dxfId="61" priority="68">
      <formula>LEN(TRIM(D79))=0</formula>
    </cfRule>
  </conditionalFormatting>
  <conditionalFormatting sqref="E69">
    <cfRule type="containsBlanks" dxfId="60" priority="67">
      <formula>LEN(TRIM(E69))=0</formula>
    </cfRule>
  </conditionalFormatting>
  <conditionalFormatting sqref="E70">
    <cfRule type="containsBlanks" dxfId="59" priority="66">
      <formula>LEN(TRIM(E70))=0</formula>
    </cfRule>
  </conditionalFormatting>
  <conditionalFormatting sqref="E72">
    <cfRule type="containsBlanks" dxfId="58" priority="65">
      <formula>LEN(TRIM(E72))=0</formula>
    </cfRule>
  </conditionalFormatting>
  <conditionalFormatting sqref="E73">
    <cfRule type="containsBlanks" dxfId="57" priority="64">
      <formula>LEN(TRIM(E73))=0</formula>
    </cfRule>
  </conditionalFormatting>
  <conditionalFormatting sqref="D73">
    <cfRule type="containsBlanks" dxfId="56" priority="63">
      <formula>LEN(TRIM(D73))=0</formula>
    </cfRule>
  </conditionalFormatting>
  <conditionalFormatting sqref="E79">
    <cfRule type="containsBlanks" dxfId="55" priority="59">
      <formula>LEN(TRIM(E79))=0</formula>
    </cfRule>
  </conditionalFormatting>
  <conditionalFormatting sqref="D79">
    <cfRule type="containsBlanks" dxfId="54" priority="56">
      <formula>LEN(TRIM(D79))=0</formula>
    </cfRule>
  </conditionalFormatting>
  <conditionalFormatting sqref="E78">
    <cfRule type="containsBlanks" dxfId="53" priority="55">
      <formula>LEN(TRIM(E78))=0</formula>
    </cfRule>
  </conditionalFormatting>
  <conditionalFormatting sqref="D78">
    <cfRule type="containsBlanks" dxfId="52" priority="53">
      <formula>LEN(TRIM(D78))=0</formula>
    </cfRule>
  </conditionalFormatting>
  <conditionalFormatting sqref="E74">
    <cfRule type="containsBlanks" dxfId="51" priority="61">
      <formula>LEN(TRIM(E74))=0</formula>
    </cfRule>
  </conditionalFormatting>
  <conditionalFormatting sqref="D78">
    <cfRule type="containsBlanks" dxfId="50" priority="47">
      <formula>LEN(TRIM(D78))=0</formula>
    </cfRule>
  </conditionalFormatting>
  <conditionalFormatting sqref="D78">
    <cfRule type="containsBlanks" dxfId="49" priority="57">
      <formula>LEN(TRIM(D78))=0</formula>
    </cfRule>
  </conditionalFormatting>
  <conditionalFormatting sqref="E63">
    <cfRule type="containsBlanks" dxfId="48" priority="45">
      <formula>LEN(TRIM(E63))=0</formula>
    </cfRule>
  </conditionalFormatting>
  <conditionalFormatting sqref="E79">
    <cfRule type="containsBlanks" dxfId="47" priority="54">
      <formula>LEN(TRIM(E79))=0</formula>
    </cfRule>
  </conditionalFormatting>
  <conditionalFormatting sqref="D79">
    <cfRule type="containsBlanks" dxfId="46" priority="52">
      <formula>LEN(TRIM(D79))=0</formula>
    </cfRule>
  </conditionalFormatting>
  <conditionalFormatting sqref="E77">
    <cfRule type="containsBlanks" dxfId="45" priority="51">
      <formula>LEN(TRIM(E77))=0</formula>
    </cfRule>
  </conditionalFormatting>
  <conditionalFormatting sqref="E78">
    <cfRule type="containsBlanks" dxfId="44" priority="50">
      <formula>LEN(TRIM(E78))=0</formula>
    </cfRule>
  </conditionalFormatting>
  <conditionalFormatting sqref="E79">
    <cfRule type="containsBlanks" dxfId="43" priority="49">
      <formula>LEN(TRIM(E79))=0</formula>
    </cfRule>
  </conditionalFormatting>
  <conditionalFormatting sqref="D77">
    <cfRule type="containsBlanks" dxfId="42" priority="48">
      <formula>LEN(TRIM(D77))=0</formula>
    </cfRule>
  </conditionalFormatting>
  <conditionalFormatting sqref="D79">
    <cfRule type="containsBlanks" dxfId="41" priority="46">
      <formula>LEN(TRIM(D79))=0</formula>
    </cfRule>
  </conditionalFormatting>
  <conditionalFormatting sqref="E64">
    <cfRule type="containsBlanks" dxfId="40" priority="44">
      <formula>LEN(TRIM(E64))=0</formula>
    </cfRule>
  </conditionalFormatting>
  <conditionalFormatting sqref="E65">
    <cfRule type="containsBlanks" dxfId="39" priority="43">
      <formula>LEN(TRIM(E65))=0</formula>
    </cfRule>
  </conditionalFormatting>
  <conditionalFormatting sqref="E67">
    <cfRule type="containsBlanks" dxfId="38" priority="41">
      <formula>LEN(TRIM(E67))=0</formula>
    </cfRule>
  </conditionalFormatting>
  <conditionalFormatting sqref="B69">
    <cfRule type="containsBlanks" dxfId="37" priority="19">
      <formula>LEN(TRIM(B69))=0</formula>
    </cfRule>
  </conditionalFormatting>
  <conditionalFormatting sqref="B69">
    <cfRule type="containsBlanks" dxfId="36" priority="18">
      <formula>LEN(TRIM(B69))=0</formula>
    </cfRule>
  </conditionalFormatting>
  <conditionalFormatting sqref="Y39:AF39">
    <cfRule type="containsBlanks" dxfId="35" priority="38">
      <formula>LEN(TRIM(Y39))=0</formula>
    </cfRule>
  </conditionalFormatting>
  <conditionalFormatting sqref="Y41:AF41">
    <cfRule type="containsBlanks" dxfId="34" priority="37">
      <formula>LEN(TRIM(Y41))=0</formula>
    </cfRule>
  </conditionalFormatting>
  <conditionalFormatting sqref="Y46:AF46">
    <cfRule type="containsBlanks" dxfId="33" priority="36">
      <formula>LEN(TRIM(Y46))=0</formula>
    </cfRule>
  </conditionalFormatting>
  <conditionalFormatting sqref="Y47:AF47">
    <cfRule type="containsBlanks" dxfId="32" priority="35">
      <formula>LEN(TRIM(Y47))=0</formula>
    </cfRule>
  </conditionalFormatting>
  <conditionalFormatting sqref="Y51:AF51">
    <cfRule type="containsBlanks" dxfId="31" priority="34">
      <formula>LEN(TRIM(Y51))=0</formula>
    </cfRule>
  </conditionalFormatting>
  <conditionalFormatting sqref="Y52:AF52">
    <cfRule type="containsBlanks" dxfId="30" priority="33">
      <formula>LEN(TRIM(Y52))=0</formula>
    </cfRule>
  </conditionalFormatting>
  <conditionalFormatting sqref="Y53:AF53">
    <cfRule type="containsBlanks" dxfId="29" priority="32">
      <formula>LEN(TRIM(Y53))=0</formula>
    </cfRule>
  </conditionalFormatting>
  <conditionalFormatting sqref="Y56:AF56">
    <cfRule type="containsBlanks" dxfId="28" priority="31">
      <formula>LEN(TRIM(Y56))=0</formula>
    </cfRule>
  </conditionalFormatting>
  <conditionalFormatting sqref="Y61:AF61">
    <cfRule type="containsBlanks" dxfId="27" priority="30">
      <formula>LEN(TRIM(Y61))=0</formula>
    </cfRule>
  </conditionalFormatting>
  <conditionalFormatting sqref="Y69:AF69">
    <cfRule type="containsBlanks" dxfId="26" priority="29">
      <formula>LEN(TRIM(Y69))=0</formula>
    </cfRule>
  </conditionalFormatting>
  <conditionalFormatting sqref="M47:N47 P47:Q47 S47 V47:AJ47">
    <cfRule type="containsBlanks" dxfId="25" priority="28">
      <formula>LEN(TRIM(M47))=0</formula>
    </cfRule>
  </conditionalFormatting>
  <conditionalFormatting sqref="Y47:AF47">
    <cfRule type="containsBlanks" dxfId="24" priority="27">
      <formula>LEN(TRIM(Y47))=0</formula>
    </cfRule>
  </conditionalFormatting>
  <conditionalFormatting sqref="Y61:AF61">
    <cfRule type="containsBlanks" dxfId="23" priority="26">
      <formula>LEN(TRIM(Y61))=0</formula>
    </cfRule>
  </conditionalFormatting>
  <conditionalFormatting sqref="M61:N61 P61:Q61 S61 V61:AJ61">
    <cfRule type="containsBlanks" dxfId="22" priority="25">
      <formula>LEN(TRIM(M61))=0</formula>
    </cfRule>
  </conditionalFormatting>
  <conditionalFormatting sqref="Y61:AF61">
    <cfRule type="containsBlanks" dxfId="21" priority="24">
      <formula>LEN(TRIM(Y61))=0</formula>
    </cfRule>
  </conditionalFormatting>
  <conditionalFormatting sqref="X52">
    <cfRule type="containsBlanks" dxfId="20" priority="23">
      <formula>LEN(TRIM(X52))=0</formula>
    </cfRule>
  </conditionalFormatting>
  <conditionalFormatting sqref="I52:M52">
    <cfRule type="containsBlanks" dxfId="19" priority="22">
      <formula>LEN(TRIM(I52))=0</formula>
    </cfRule>
  </conditionalFormatting>
  <conditionalFormatting sqref="B20">
    <cfRule type="containsBlanks" dxfId="18" priority="1">
      <formula>LEN(TRIM(B20))=0</formula>
    </cfRule>
  </conditionalFormatting>
  <conditionalFormatting sqref="B3:B17 B28:B81 B19:B20">
    <cfRule type="containsBlanks" dxfId="17" priority="21">
      <formula>LEN(TRIM(B3))=0</formula>
    </cfRule>
  </conditionalFormatting>
  <conditionalFormatting sqref="B19">
    <cfRule type="containsBlanks" dxfId="16" priority="20">
      <formula>LEN(TRIM(B19))=0</formula>
    </cfRule>
  </conditionalFormatting>
  <conditionalFormatting sqref="B17 B19:B20">
    <cfRule type="containsBlanks" dxfId="15" priority="17">
      <formula>LEN(TRIM(B17))=0</formula>
    </cfRule>
  </conditionalFormatting>
  <conditionalFormatting sqref="B67">
    <cfRule type="containsBlanks" dxfId="14" priority="16">
      <formula>LEN(TRIM(B67))=0</formula>
    </cfRule>
  </conditionalFormatting>
  <conditionalFormatting sqref="B67">
    <cfRule type="containsBlanks" dxfId="13" priority="15">
      <formula>LEN(TRIM(B67))=0</formula>
    </cfRule>
  </conditionalFormatting>
  <conditionalFormatting sqref="B71">
    <cfRule type="containsBlanks" dxfId="12" priority="14">
      <formula>LEN(TRIM(B71))=0</formula>
    </cfRule>
  </conditionalFormatting>
  <conditionalFormatting sqref="B71">
    <cfRule type="containsBlanks" dxfId="11" priority="13">
      <formula>LEN(TRIM(B71))=0</formula>
    </cfRule>
  </conditionalFormatting>
  <conditionalFormatting sqref="B69">
    <cfRule type="containsBlanks" dxfId="10" priority="12">
      <formula>LEN(TRIM(B69))=0</formula>
    </cfRule>
  </conditionalFormatting>
  <conditionalFormatting sqref="B69">
    <cfRule type="containsBlanks" dxfId="9" priority="11">
      <formula>LEN(TRIM(B69))=0</formula>
    </cfRule>
  </conditionalFormatting>
  <conditionalFormatting sqref="B35:B37">
    <cfRule type="containsBlanks" dxfId="8" priority="10">
      <formula>LEN(TRIM(B35))=0</formula>
    </cfRule>
  </conditionalFormatting>
  <conditionalFormatting sqref="B68">
    <cfRule type="containsBlanks" dxfId="7" priority="9">
      <formula>LEN(TRIM(B68))=0</formula>
    </cfRule>
  </conditionalFormatting>
  <conditionalFormatting sqref="B68">
    <cfRule type="containsBlanks" dxfId="6" priority="8">
      <formula>LEN(TRIM(B68))=0</formula>
    </cfRule>
  </conditionalFormatting>
  <conditionalFormatting sqref="B66">
    <cfRule type="containsBlanks" dxfId="5" priority="7">
      <formula>LEN(TRIM(B66))=0</formula>
    </cfRule>
  </conditionalFormatting>
  <conditionalFormatting sqref="B66">
    <cfRule type="containsBlanks" dxfId="4" priority="6">
      <formula>LEN(TRIM(B66))=0</formula>
    </cfRule>
  </conditionalFormatting>
  <conditionalFormatting sqref="B70">
    <cfRule type="containsBlanks" dxfId="3" priority="5">
      <formula>LEN(TRIM(B70))=0</formula>
    </cfRule>
  </conditionalFormatting>
  <conditionalFormatting sqref="B70">
    <cfRule type="containsBlanks" dxfId="2" priority="4">
      <formula>LEN(TRIM(B70))=0</formula>
    </cfRule>
  </conditionalFormatting>
  <conditionalFormatting sqref="B68">
    <cfRule type="containsBlanks" dxfId="1" priority="3">
      <formula>LEN(TRIM(B68))=0</formula>
    </cfRule>
  </conditionalFormatting>
  <conditionalFormatting sqref="B68">
    <cfRule type="containsBlanks" dxfId="0" priority="2">
      <formula>LEN(TRIM(B68))=0</formula>
    </cfRule>
  </conditionalFormatting>
  <pageMargins left="0.7" right="0.7" top="0.75" bottom="0.75" header="0.3" footer="0.3"/>
  <pageSetup paperSize="9" scale="3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rgb="FF00B0F0"/>
  </sheetPr>
  <dimension ref="A3:I83"/>
  <sheetViews>
    <sheetView workbookViewId="0">
      <selection activeCell="A23" sqref="A23"/>
    </sheetView>
  </sheetViews>
  <sheetFormatPr defaultRowHeight="13.8" x14ac:dyDescent="0.25"/>
  <cols>
    <col min="1" max="1" width="44.5546875" customWidth="1"/>
    <col min="2" max="2" width="34.33203125" bestFit="1" customWidth="1"/>
    <col min="3" max="3" width="7.88671875" bestFit="1" customWidth="1"/>
    <col min="6" max="6" width="32.44140625" customWidth="1"/>
    <col min="7" max="8" width="15.88671875" customWidth="1"/>
    <col min="9" max="9" width="7.88671875" bestFit="1" customWidth="1"/>
  </cols>
  <sheetData>
    <row r="3" spans="1:9" x14ac:dyDescent="0.25">
      <c r="A3" s="6" t="s">
        <v>66</v>
      </c>
      <c r="F3" s="6" t="s">
        <v>66</v>
      </c>
    </row>
    <row r="4" spans="1:9" x14ac:dyDescent="0.25">
      <c r="A4" s="6" t="s">
        <v>64</v>
      </c>
      <c r="B4" s="6" t="s">
        <v>0</v>
      </c>
      <c r="C4" t="s">
        <v>67</v>
      </c>
      <c r="F4" s="6" t="s">
        <v>64</v>
      </c>
      <c r="G4" s="6" t="s">
        <v>0</v>
      </c>
      <c r="H4" s="6" t="s">
        <v>46</v>
      </c>
      <c r="I4" t="s">
        <v>67</v>
      </c>
    </row>
    <row r="5" spans="1:9" x14ac:dyDescent="0.25">
      <c r="A5" t="s">
        <v>393</v>
      </c>
      <c r="B5" t="s">
        <v>469</v>
      </c>
      <c r="C5" s="7">
        <v>1</v>
      </c>
      <c r="F5" t="s">
        <v>398</v>
      </c>
      <c r="G5" t="s">
        <v>115</v>
      </c>
      <c r="H5" t="s">
        <v>61</v>
      </c>
      <c r="I5" s="7">
        <v>1</v>
      </c>
    </row>
    <row r="6" spans="1:9" x14ac:dyDescent="0.25">
      <c r="B6" t="s">
        <v>474</v>
      </c>
      <c r="C6" s="7">
        <v>1</v>
      </c>
      <c r="G6" t="s">
        <v>117</v>
      </c>
      <c r="H6" t="s">
        <v>61</v>
      </c>
      <c r="I6" s="7">
        <v>1</v>
      </c>
    </row>
    <row r="7" spans="1:9" x14ac:dyDescent="0.25">
      <c r="B7" t="s">
        <v>479</v>
      </c>
      <c r="C7" s="7">
        <v>1</v>
      </c>
      <c r="G7" t="s">
        <v>223</v>
      </c>
      <c r="H7" t="s">
        <v>61</v>
      </c>
      <c r="I7" s="7">
        <v>1</v>
      </c>
    </row>
    <row r="8" spans="1:9" x14ac:dyDescent="0.25">
      <c r="B8" t="s">
        <v>483</v>
      </c>
      <c r="C8" s="7">
        <v>1</v>
      </c>
      <c r="G8" t="s">
        <v>224</v>
      </c>
      <c r="H8" t="s">
        <v>61</v>
      </c>
      <c r="I8" s="7">
        <v>1</v>
      </c>
    </row>
    <row r="9" spans="1:9" x14ac:dyDescent="0.25">
      <c r="B9" t="s">
        <v>488</v>
      </c>
      <c r="C9" s="7">
        <v>1</v>
      </c>
      <c r="G9" t="s">
        <v>505</v>
      </c>
      <c r="H9" t="s">
        <v>61</v>
      </c>
      <c r="I9" s="7">
        <v>1</v>
      </c>
    </row>
    <row r="10" spans="1:9" x14ac:dyDescent="0.25">
      <c r="B10" t="s">
        <v>492</v>
      </c>
      <c r="C10" s="7">
        <v>1</v>
      </c>
      <c r="F10" t="s">
        <v>393</v>
      </c>
      <c r="G10" t="s">
        <v>504</v>
      </c>
      <c r="H10" t="s">
        <v>61</v>
      </c>
      <c r="I10" s="7">
        <v>1</v>
      </c>
    </row>
    <row r="11" spans="1:9" x14ac:dyDescent="0.25">
      <c r="B11" t="s">
        <v>496</v>
      </c>
      <c r="C11" s="7">
        <v>1</v>
      </c>
      <c r="G11" t="s">
        <v>506</v>
      </c>
      <c r="H11" t="s">
        <v>61</v>
      </c>
      <c r="I11" s="7">
        <v>1</v>
      </c>
    </row>
    <row r="12" spans="1:9" x14ac:dyDescent="0.25">
      <c r="B12" t="s">
        <v>500</v>
      </c>
      <c r="C12" s="7">
        <v>1</v>
      </c>
      <c r="F12" t="s">
        <v>400</v>
      </c>
      <c r="G12" t="s">
        <v>226</v>
      </c>
      <c r="H12" t="s">
        <v>61</v>
      </c>
      <c r="I12" s="7">
        <v>1</v>
      </c>
    </row>
    <row r="13" spans="1:9" x14ac:dyDescent="0.25">
      <c r="B13" t="s">
        <v>504</v>
      </c>
      <c r="C13" s="7">
        <v>1</v>
      </c>
      <c r="G13" t="s">
        <v>227</v>
      </c>
      <c r="H13" t="s">
        <v>61</v>
      </c>
      <c r="I13" s="7">
        <v>1</v>
      </c>
    </row>
    <row r="14" spans="1:9" x14ac:dyDescent="0.25">
      <c r="B14" t="s">
        <v>506</v>
      </c>
      <c r="C14" s="7">
        <v>1</v>
      </c>
      <c r="G14" t="s">
        <v>19</v>
      </c>
      <c r="H14" t="s">
        <v>61</v>
      </c>
      <c r="I14" s="7">
        <v>1</v>
      </c>
    </row>
    <row r="15" spans="1:9" x14ac:dyDescent="0.25">
      <c r="B15" t="s">
        <v>517</v>
      </c>
      <c r="C15" s="7">
        <v>1</v>
      </c>
    </row>
    <row r="16" spans="1:9" x14ac:dyDescent="0.25">
      <c r="B16" t="s">
        <v>520</v>
      </c>
      <c r="C16" s="7">
        <v>1</v>
      </c>
    </row>
    <row r="17" spans="1:3" x14ac:dyDescent="0.25">
      <c r="B17" t="s">
        <v>527</v>
      </c>
      <c r="C17" s="7">
        <v>1</v>
      </c>
    </row>
    <row r="18" spans="1:3" x14ac:dyDescent="0.25">
      <c r="B18" t="s">
        <v>95</v>
      </c>
      <c r="C18" s="7">
        <v>1</v>
      </c>
    </row>
    <row r="19" spans="1:3" x14ac:dyDescent="0.25">
      <c r="B19" t="s">
        <v>37</v>
      </c>
      <c r="C19" s="7">
        <v>1</v>
      </c>
    </row>
    <row r="20" spans="1:3" x14ac:dyDescent="0.25">
      <c r="B20" t="s">
        <v>38</v>
      </c>
      <c r="C20" s="7">
        <v>1</v>
      </c>
    </row>
    <row r="21" spans="1:3" x14ac:dyDescent="0.25">
      <c r="B21" t="s">
        <v>36</v>
      </c>
      <c r="C21" s="7">
        <v>1</v>
      </c>
    </row>
    <row r="22" spans="1:3" x14ac:dyDescent="0.25">
      <c r="B22" t="s">
        <v>126</v>
      </c>
      <c r="C22" s="7">
        <v>1</v>
      </c>
    </row>
    <row r="23" spans="1:3" x14ac:dyDescent="0.25">
      <c r="A23" t="s">
        <v>397</v>
      </c>
      <c r="B23" t="s">
        <v>114</v>
      </c>
      <c r="C23" s="7">
        <v>1</v>
      </c>
    </row>
    <row r="24" spans="1:3" x14ac:dyDescent="0.25">
      <c r="B24" t="s">
        <v>511</v>
      </c>
      <c r="C24" s="7">
        <v>1</v>
      </c>
    </row>
    <row r="25" spans="1:3" x14ac:dyDescent="0.25">
      <c r="B25" t="s">
        <v>521</v>
      </c>
      <c r="C25" s="7">
        <v>1</v>
      </c>
    </row>
    <row r="26" spans="1:3" x14ac:dyDescent="0.25">
      <c r="B26" t="s">
        <v>125</v>
      </c>
      <c r="C26" s="7">
        <v>1</v>
      </c>
    </row>
    <row r="27" spans="1:3" x14ac:dyDescent="0.25">
      <c r="B27" t="s">
        <v>32</v>
      </c>
      <c r="C27" s="7">
        <v>1</v>
      </c>
    </row>
    <row r="28" spans="1:3" x14ac:dyDescent="0.25">
      <c r="B28" t="s">
        <v>39</v>
      </c>
      <c r="C28" s="7">
        <v>1</v>
      </c>
    </row>
    <row r="29" spans="1:3" x14ac:dyDescent="0.25">
      <c r="A29" t="s">
        <v>401</v>
      </c>
      <c r="B29" t="s">
        <v>184</v>
      </c>
      <c r="C29" s="7">
        <v>1</v>
      </c>
    </row>
    <row r="30" spans="1:3" x14ac:dyDescent="0.25">
      <c r="A30" t="s">
        <v>593</v>
      </c>
      <c r="B30" t="s">
        <v>463</v>
      </c>
      <c r="C30" s="7">
        <v>1</v>
      </c>
    </row>
    <row r="31" spans="1:3" x14ac:dyDescent="0.25">
      <c r="B31" t="s">
        <v>513</v>
      </c>
      <c r="C31" s="7">
        <v>1</v>
      </c>
    </row>
    <row r="32" spans="1:3" x14ac:dyDescent="0.25">
      <c r="B32" t="s">
        <v>523</v>
      </c>
      <c r="C32" s="7">
        <v>1</v>
      </c>
    </row>
    <row r="33" spans="1:3" x14ac:dyDescent="0.25">
      <c r="A33" t="s">
        <v>392</v>
      </c>
      <c r="B33" t="s">
        <v>210</v>
      </c>
      <c r="C33" s="7">
        <v>1</v>
      </c>
    </row>
    <row r="34" spans="1:3" x14ac:dyDescent="0.25">
      <c r="B34" t="s">
        <v>211</v>
      </c>
      <c r="C34" s="7">
        <v>1</v>
      </c>
    </row>
    <row r="35" spans="1:3" x14ac:dyDescent="0.25">
      <c r="B35" t="s">
        <v>212</v>
      </c>
      <c r="C35" s="7">
        <v>1</v>
      </c>
    </row>
    <row r="36" spans="1:3" x14ac:dyDescent="0.25">
      <c r="B36" t="s">
        <v>213</v>
      </c>
      <c r="C36" s="7">
        <v>1</v>
      </c>
    </row>
    <row r="37" spans="1:3" x14ac:dyDescent="0.25">
      <c r="B37" t="s">
        <v>214</v>
      </c>
      <c r="C37" s="7">
        <v>1</v>
      </c>
    </row>
    <row r="38" spans="1:3" x14ac:dyDescent="0.25">
      <c r="B38" t="s">
        <v>215</v>
      </c>
      <c r="C38" s="7">
        <v>1</v>
      </c>
    </row>
    <row r="39" spans="1:3" x14ac:dyDescent="0.25">
      <c r="B39" t="s">
        <v>216</v>
      </c>
      <c r="C39" s="7">
        <v>1</v>
      </c>
    </row>
    <row r="40" spans="1:3" x14ac:dyDescent="0.25">
      <c r="B40" t="s">
        <v>217</v>
      </c>
      <c r="C40" s="7">
        <v>1</v>
      </c>
    </row>
    <row r="41" spans="1:3" x14ac:dyDescent="0.25">
      <c r="B41" t="s">
        <v>218</v>
      </c>
      <c r="C41" s="7">
        <v>1</v>
      </c>
    </row>
    <row r="42" spans="1:3" x14ac:dyDescent="0.25">
      <c r="B42" t="s">
        <v>219</v>
      </c>
      <c r="C42" s="7">
        <v>1</v>
      </c>
    </row>
    <row r="43" spans="1:3" x14ac:dyDescent="0.25">
      <c r="B43" t="s">
        <v>220</v>
      </c>
      <c r="C43" s="7">
        <v>1</v>
      </c>
    </row>
    <row r="44" spans="1:3" x14ac:dyDescent="0.25">
      <c r="B44" t="s">
        <v>221</v>
      </c>
      <c r="C44" s="7">
        <v>1</v>
      </c>
    </row>
    <row r="45" spans="1:3" x14ac:dyDescent="0.25">
      <c r="B45" t="s">
        <v>455</v>
      </c>
      <c r="C45" s="7">
        <v>1</v>
      </c>
    </row>
    <row r="46" spans="1:3" x14ac:dyDescent="0.25">
      <c r="B46" t="s">
        <v>222</v>
      </c>
      <c r="C46" s="7">
        <v>1</v>
      </c>
    </row>
    <row r="47" spans="1:3" x14ac:dyDescent="0.25">
      <c r="B47" t="s">
        <v>124</v>
      </c>
      <c r="C47" s="7">
        <v>1</v>
      </c>
    </row>
    <row r="48" spans="1:3" x14ac:dyDescent="0.25">
      <c r="A48" t="s">
        <v>398</v>
      </c>
      <c r="B48" t="s">
        <v>115</v>
      </c>
      <c r="C48" s="7">
        <v>1</v>
      </c>
    </row>
    <row r="49" spans="2:3" x14ac:dyDescent="0.25">
      <c r="B49" t="s">
        <v>116</v>
      </c>
      <c r="C49" s="7">
        <v>1</v>
      </c>
    </row>
    <row r="50" spans="2:3" x14ac:dyDescent="0.25">
      <c r="B50" t="s">
        <v>117</v>
      </c>
      <c r="C50" s="7">
        <v>1</v>
      </c>
    </row>
    <row r="51" spans="2:3" x14ac:dyDescent="0.25">
      <c r="B51" t="s">
        <v>118</v>
      </c>
      <c r="C51" s="7">
        <v>1</v>
      </c>
    </row>
    <row r="52" spans="2:3" x14ac:dyDescent="0.25">
      <c r="B52" t="s">
        <v>119</v>
      </c>
      <c r="C52" s="7">
        <v>1</v>
      </c>
    </row>
    <row r="53" spans="2:3" x14ac:dyDescent="0.25">
      <c r="B53" t="s">
        <v>223</v>
      </c>
      <c r="C53" s="7">
        <v>1</v>
      </c>
    </row>
    <row r="54" spans="2:3" x14ac:dyDescent="0.25">
      <c r="B54" t="s">
        <v>224</v>
      </c>
      <c r="C54" s="7">
        <v>1</v>
      </c>
    </row>
    <row r="55" spans="2:3" x14ac:dyDescent="0.25">
      <c r="B55" t="s">
        <v>225</v>
      </c>
      <c r="C55" s="7">
        <v>1</v>
      </c>
    </row>
    <row r="56" spans="2:3" x14ac:dyDescent="0.25">
      <c r="B56" t="s">
        <v>505</v>
      </c>
      <c r="C56" s="7">
        <v>1</v>
      </c>
    </row>
    <row r="57" spans="2:3" x14ac:dyDescent="0.25">
      <c r="B57" t="s">
        <v>228</v>
      </c>
      <c r="C57" s="7">
        <v>1</v>
      </c>
    </row>
    <row r="58" spans="2:3" x14ac:dyDescent="0.25">
      <c r="B58" t="s">
        <v>120</v>
      </c>
      <c r="C58" s="7">
        <v>1</v>
      </c>
    </row>
    <row r="59" spans="2:3" x14ac:dyDescent="0.25">
      <c r="B59" t="s">
        <v>121</v>
      </c>
      <c r="C59" s="7">
        <v>1</v>
      </c>
    </row>
    <row r="60" spans="2:3" x14ac:dyDescent="0.25">
      <c r="B60" t="s">
        <v>122</v>
      </c>
      <c r="C60" s="7">
        <v>1</v>
      </c>
    </row>
    <row r="61" spans="2:3" x14ac:dyDescent="0.25">
      <c r="B61" t="s">
        <v>123</v>
      </c>
      <c r="C61" s="7">
        <v>1</v>
      </c>
    </row>
    <row r="62" spans="2:3" x14ac:dyDescent="0.25">
      <c r="B62" t="s">
        <v>519</v>
      </c>
      <c r="C62" s="7">
        <v>1</v>
      </c>
    </row>
    <row r="63" spans="2:3" x14ac:dyDescent="0.25">
      <c r="B63" t="s">
        <v>437</v>
      </c>
      <c r="C63" s="7">
        <v>1</v>
      </c>
    </row>
    <row r="64" spans="2:3" x14ac:dyDescent="0.25">
      <c r="B64" t="s">
        <v>438</v>
      </c>
      <c r="C64" s="7">
        <v>1</v>
      </c>
    </row>
    <row r="65" spans="1:3" x14ac:dyDescent="0.25">
      <c r="A65" t="s">
        <v>394</v>
      </c>
      <c r="B65" t="s">
        <v>29</v>
      </c>
      <c r="C65" s="7">
        <v>1</v>
      </c>
    </row>
    <row r="66" spans="1:3" x14ac:dyDescent="0.25">
      <c r="B66" t="s">
        <v>42</v>
      </c>
      <c r="C66" s="7">
        <v>1</v>
      </c>
    </row>
    <row r="67" spans="1:3" x14ac:dyDescent="0.25">
      <c r="A67" t="s">
        <v>400</v>
      </c>
      <c r="B67" t="s">
        <v>226</v>
      </c>
      <c r="C67" s="7">
        <v>1</v>
      </c>
    </row>
    <row r="68" spans="1:3" x14ac:dyDescent="0.25">
      <c r="B68" t="s">
        <v>227</v>
      </c>
      <c r="C68" s="7">
        <v>1</v>
      </c>
    </row>
    <row r="69" spans="1:3" x14ac:dyDescent="0.25">
      <c r="B69" t="s">
        <v>19</v>
      </c>
      <c r="C69" s="7">
        <v>1</v>
      </c>
    </row>
    <row r="70" spans="1:3" x14ac:dyDescent="0.25">
      <c r="B70" t="s">
        <v>96</v>
      </c>
      <c r="C70" s="7">
        <v>1</v>
      </c>
    </row>
    <row r="71" spans="1:3" x14ac:dyDescent="0.25">
      <c r="B71" t="s">
        <v>97</v>
      </c>
      <c r="C71" s="7">
        <v>1</v>
      </c>
    </row>
    <row r="72" spans="1:3" x14ac:dyDescent="0.25">
      <c r="B72" t="s">
        <v>229</v>
      </c>
      <c r="C72" s="7">
        <v>1</v>
      </c>
    </row>
    <row r="73" spans="1:3" x14ac:dyDescent="0.25">
      <c r="B73" t="s">
        <v>230</v>
      </c>
      <c r="C73" s="7">
        <v>1</v>
      </c>
    </row>
    <row r="74" spans="1:3" x14ac:dyDescent="0.25">
      <c r="A74" t="s">
        <v>408</v>
      </c>
      <c r="B74" t="s">
        <v>231</v>
      </c>
      <c r="C74" s="7">
        <v>1</v>
      </c>
    </row>
    <row r="75" spans="1:3" x14ac:dyDescent="0.25">
      <c r="B75" t="s">
        <v>232</v>
      </c>
      <c r="C75" s="7">
        <v>1</v>
      </c>
    </row>
    <row r="76" spans="1:3" x14ac:dyDescent="0.25">
      <c r="B76" t="s">
        <v>233</v>
      </c>
      <c r="C76" s="7">
        <v>1</v>
      </c>
    </row>
    <row r="77" spans="1:3" x14ac:dyDescent="0.25">
      <c r="B77" t="s">
        <v>234</v>
      </c>
      <c r="C77" s="7">
        <v>1</v>
      </c>
    </row>
    <row r="78" spans="1:3" x14ac:dyDescent="0.25">
      <c r="B78" t="s">
        <v>235</v>
      </c>
      <c r="C78" s="7">
        <v>1</v>
      </c>
    </row>
    <row r="79" spans="1:3" x14ac:dyDescent="0.25">
      <c r="B79" t="s">
        <v>94</v>
      </c>
      <c r="C79" s="7">
        <v>1</v>
      </c>
    </row>
    <row r="80" spans="1:3" x14ac:dyDescent="0.25">
      <c r="B80" t="s">
        <v>101</v>
      </c>
      <c r="C80" s="7">
        <v>1</v>
      </c>
    </row>
    <row r="81" spans="1:3" x14ac:dyDescent="0.25">
      <c r="A81" t="s">
        <v>402</v>
      </c>
      <c r="B81" t="s">
        <v>448</v>
      </c>
      <c r="C81" s="7">
        <v>1</v>
      </c>
    </row>
    <row r="82" spans="1:3" x14ac:dyDescent="0.25">
      <c r="B82" t="s">
        <v>459</v>
      </c>
      <c r="C82" s="7">
        <v>1</v>
      </c>
    </row>
    <row r="83" spans="1:3" x14ac:dyDescent="0.25">
      <c r="B83" t="s">
        <v>236</v>
      </c>
      <c r="C83" s="7">
        <v>1</v>
      </c>
    </row>
  </sheetData>
  <sheetProtection sheet="1" objects="1" scenarios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Logisztika</vt:lpstr>
      <vt:lpstr>Allergének</vt:lpstr>
      <vt:lpstr>Nem előrecsomagolt</vt:lpstr>
      <vt:lpstr>Állatfajok</vt:lpstr>
      <vt:lpstr>Adatok</vt:lpstr>
      <vt:lpstr>PA</vt:lpstr>
      <vt:lpstr>Állatfajok!Nyomtatási_cím</vt:lpstr>
      <vt:lpstr>Allergének!Nyomtatási_cím</vt:lpstr>
      <vt:lpstr>Logisztika!Nyomtatási_cím</vt:lpstr>
      <vt:lpstr>'Nem előrecsomagolt'!Nyomtatási_cím</vt:lpstr>
      <vt:lpstr>Állatfajok!Nyomtatási_terület</vt:lpstr>
      <vt:lpstr>Allergének!Nyomtatási_terület</vt:lpstr>
      <vt:lpstr>Logisztika!Nyomtatási_terület</vt:lpstr>
      <vt:lpstr>'Nem előrecsomagolt'!Nyomtatási_terület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Tibor</dc:creator>
  <cp:lastModifiedBy>User</cp:lastModifiedBy>
  <cp:lastPrinted>2017-06-01T12:25:04Z</cp:lastPrinted>
  <dcterms:created xsi:type="dcterms:W3CDTF">2016-01-06T10:45:46Z</dcterms:created>
  <dcterms:modified xsi:type="dcterms:W3CDTF">2018-11-12T14:44:46Z</dcterms:modified>
</cp:coreProperties>
</file>